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812"/>
  <workbookPr defaultThemeVersion="166925"/>
  <mc:AlternateContent xmlns:mc="http://schemas.openxmlformats.org/markup-compatibility/2006">
    <mc:Choice Requires="x15">
      <x15ac:absPath xmlns:x15ac="http://schemas.microsoft.com/office/spreadsheetml/2010/11/ac" url="https://imperiallondon.sharepoint.com/sites/ICUFinanceandRiskCommittee/Shared Documents/General/2018-2019/19th June 2019/"/>
    </mc:Choice>
  </mc:AlternateContent>
  <xr:revisionPtr revIDLastSave="0" documentId="11_E3783CBAA465675D194EA99A02DC9CB9B6FB8B66" xr6:coauthVersionLast="43" xr6:coauthVersionMax="43" xr10:uidLastSave="{00000000-0000-0000-0000-000000000000}"/>
  <bookViews>
    <workbookView xWindow="1515" yWindow="2565" windowWidth="21600" windowHeight="11385" firstSheet="1" activeTab="1" xr2:uid="{00000000-000D-0000-FFFF-FFFF00000000}"/>
  </bookViews>
  <sheets>
    <sheet name="SE" sheetId="13" r:id="rId1"/>
    <sheet name="FR" sheetId="15" r:id="rId2"/>
    <sheet name="SVC" sheetId="16" r:id="rId3"/>
    <sheet name="Union" sheetId="17" r:id="rId4"/>
    <sheet name="CS" sheetId="14" r:id="rId5"/>
    <sheet name="ALL PROJECTS &amp; BAU" sheetId="12" r:id="rId6"/>
    <sheet name="Projects Priority List" sheetId="4" state="hidden" r:id="rId7"/>
    <sheet name="Weighted av tables" sheetId="1" state="hidden" r:id="rId8"/>
    <sheet name="EH List" sheetId="3" state="hidden" r:id="rId9"/>
    <sheet name="ALL" sheetId="5" state="hidden" r:id="rId10"/>
    <sheet name="JM" sheetId="11" state="hidden" r:id="rId11"/>
    <sheet name="JOH List" sheetId="6" state="hidden" r:id="rId12"/>
    <sheet name="KL List" sheetId="7" state="hidden" r:id="rId13"/>
    <sheet name="MM List" sheetId="8" state="hidden" r:id="rId14"/>
    <sheet name="Business Essentials" sheetId="10" state="hidden" r:id="rId15"/>
  </sheets>
  <definedNames>
    <definedName name="_xlnm.Print_Area" localSheetId="2">SVC!$A$1:$O$41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0" i="15" l="1"/>
  <c r="F59" i="15"/>
  <c r="K74" i="15"/>
  <c r="K75" i="15"/>
  <c r="K33" i="15"/>
  <c r="O33" i="15"/>
  <c r="K39" i="16"/>
  <c r="O39" i="16"/>
  <c r="K45" i="14"/>
  <c r="P45" i="14"/>
  <c r="K64" i="13" l="1"/>
  <c r="O3" i="12" l="1"/>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18" i="12"/>
  <c r="O119" i="12"/>
  <c r="O120" i="12"/>
  <c r="O121" i="12"/>
  <c r="O122" i="12"/>
  <c r="O123" i="12"/>
  <c r="O124"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0" i="12"/>
  <c r="O151" i="12"/>
  <c r="O152" i="12"/>
  <c r="O153" i="12"/>
  <c r="O154" i="12"/>
  <c r="O155" i="12"/>
  <c r="O156" i="12"/>
  <c r="O157" i="12"/>
  <c r="O158" i="12"/>
  <c r="O159" i="12"/>
  <c r="O160" i="12"/>
  <c r="O161" i="12"/>
  <c r="O162" i="12"/>
  <c r="O163" i="12"/>
  <c r="O164" i="12"/>
  <c r="O165" i="12"/>
  <c r="O166" i="12"/>
  <c r="O167" i="12"/>
  <c r="L211" i="12"/>
  <c r="L210" i="12"/>
  <c r="L209" i="12"/>
  <c r="L208" i="12"/>
  <c r="L207" i="12"/>
  <c r="L206" i="12"/>
  <c r="L203" i="12"/>
  <c r="L204" i="12"/>
  <c r="L205" i="12"/>
  <c r="L202" i="12"/>
  <c r="L200" i="12"/>
  <c r="L201" i="12"/>
  <c r="L199" i="12"/>
  <c r="L198" i="12"/>
  <c r="L193" i="12"/>
  <c r="L194" i="12"/>
  <c r="L195" i="12"/>
  <c r="L196" i="12"/>
  <c r="L197" i="12"/>
  <c r="K28" i="4"/>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3" i="12"/>
  <c r="L4" i="12"/>
  <c r="L21" i="12"/>
  <c r="L152" i="12"/>
  <c r="L30" i="12"/>
  <c r="L150" i="12"/>
  <c r="L56" i="12"/>
  <c r="L143" i="12"/>
  <c r="L111" i="12"/>
  <c r="L73" i="12"/>
  <c r="L15" i="12"/>
  <c r="L163" i="12"/>
  <c r="L71" i="12"/>
  <c r="L98" i="12"/>
  <c r="L99" i="12"/>
  <c r="L19" i="12"/>
  <c r="L5" i="12"/>
  <c r="L132" i="12"/>
  <c r="L113" i="12"/>
  <c r="L116" i="12"/>
  <c r="L139" i="12"/>
  <c r="L167" i="12"/>
  <c r="L80" i="12"/>
  <c r="L28" i="12"/>
  <c r="L103" i="12"/>
  <c r="L162" i="12"/>
  <c r="L101" i="12"/>
  <c r="L140" i="12"/>
  <c r="L108" i="12"/>
  <c r="L122" i="12"/>
  <c r="L154" i="12"/>
  <c r="L114" i="12"/>
  <c r="L106" i="12"/>
  <c r="L160" i="12"/>
  <c r="L79" i="12"/>
  <c r="L157" i="12"/>
  <c r="L134" i="12"/>
  <c r="L164" i="12"/>
  <c r="L153" i="12"/>
  <c r="L165" i="12"/>
  <c r="L129" i="12"/>
  <c r="L43" i="12"/>
  <c r="L75" i="12"/>
  <c r="L149" i="12"/>
  <c r="L60" i="12"/>
  <c r="L89" i="12"/>
  <c r="L141" i="12"/>
  <c r="L135" i="12"/>
  <c r="L88" i="12"/>
  <c r="L76" i="12"/>
  <c r="L115" i="12"/>
  <c r="L3" i="12"/>
  <c r="L50" i="12"/>
  <c r="L35" i="12"/>
  <c r="L51" i="12"/>
  <c r="L36" i="12"/>
  <c r="L44" i="12"/>
  <c r="L9" i="12"/>
  <c r="L137" i="12"/>
  <c r="L20" i="12"/>
  <c r="L69" i="12"/>
  <c r="L121" i="12"/>
  <c r="L148" i="12"/>
  <c r="L61" i="12"/>
  <c r="L62" i="12"/>
  <c r="L14" i="12"/>
  <c r="L161" i="12"/>
  <c r="L33" i="12"/>
  <c r="L6" i="12"/>
  <c r="L8" i="12"/>
  <c r="L78" i="12"/>
  <c r="L53" i="12"/>
  <c r="L142" i="12"/>
  <c r="L96" i="12"/>
  <c r="L41" i="12"/>
  <c r="L131" i="12"/>
  <c r="L59" i="12"/>
  <c r="L70" i="12"/>
  <c r="L156" i="12"/>
  <c r="L38" i="12"/>
  <c r="L91" i="12"/>
  <c r="L23" i="12"/>
  <c r="L37" i="12"/>
  <c r="L127" i="12"/>
  <c r="L46" i="12"/>
  <c r="L47" i="12"/>
  <c r="L39" i="12"/>
  <c r="L123" i="12"/>
  <c r="L86" i="12"/>
  <c r="L77" i="12"/>
  <c r="L7" i="12"/>
  <c r="L52" i="12"/>
  <c r="L27" i="12"/>
  <c r="L90" i="12"/>
  <c r="L17" i="12"/>
  <c r="L110" i="12"/>
  <c r="L40" i="12"/>
  <c r="L16" i="12"/>
  <c r="L81" i="12"/>
  <c r="L100" i="12"/>
  <c r="L87" i="12"/>
  <c r="L55" i="12"/>
  <c r="L147" i="12"/>
  <c r="L29" i="12"/>
  <c r="L42" i="12"/>
  <c r="L25" i="12"/>
  <c r="L49" i="12"/>
  <c r="L107" i="12"/>
  <c r="L158" i="12"/>
  <c r="L26" i="12"/>
  <c r="L65" i="12"/>
  <c r="L67" i="12"/>
  <c r="L84" i="12"/>
  <c r="L85" i="12"/>
  <c r="L133" i="12"/>
  <c r="L24" i="12"/>
  <c r="L97" i="12"/>
  <c r="L112" i="12"/>
  <c r="L105" i="12"/>
  <c r="L74" i="12"/>
  <c r="L104" i="12"/>
  <c r="L130" i="12"/>
  <c r="L155" i="12"/>
  <c r="L58" i="12"/>
  <c r="L63" i="12"/>
  <c r="L128" i="12"/>
  <c r="L72" i="12"/>
  <c r="L120" i="12"/>
  <c r="L64" i="12"/>
  <c r="L68" i="12"/>
  <c r="L82" i="12"/>
  <c r="L22" i="12"/>
  <c r="L31" i="12"/>
  <c r="L32" i="12"/>
  <c r="L45" i="12"/>
  <c r="L83" i="12"/>
  <c r="L117" i="12"/>
  <c r="L118" i="12"/>
  <c r="L119" i="12"/>
  <c r="L93" i="12"/>
  <c r="L94" i="12"/>
  <c r="L95" i="12"/>
  <c r="L10" i="12"/>
  <c r="L11" i="12"/>
  <c r="L12" i="12"/>
  <c r="L124" i="12"/>
  <c r="L125" i="12"/>
  <c r="L54" i="12"/>
  <c r="L138" i="12"/>
  <c r="L159" i="12"/>
  <c r="L126" i="12"/>
  <c r="L109" i="12"/>
  <c r="L151" i="12"/>
  <c r="L145" i="12"/>
  <c r="L102" i="12"/>
  <c r="L166" i="12"/>
  <c r="L57" i="12"/>
  <c r="L66" i="12"/>
  <c r="L48" i="12"/>
  <c r="L18" i="12"/>
  <c r="L34" i="12"/>
  <c r="L146" i="12"/>
  <c r="L136" i="12"/>
  <c r="L144" i="12"/>
  <c r="L92" i="12"/>
  <c r="K13" i="12"/>
  <c r="K4" i="12"/>
  <c r="K21" i="12"/>
  <c r="K152" i="12"/>
  <c r="K30" i="12"/>
  <c r="K150" i="12"/>
  <c r="K56" i="12"/>
  <c r="K143" i="12"/>
  <c r="K111" i="12"/>
  <c r="K73" i="12"/>
  <c r="K15" i="12"/>
  <c r="K163" i="12"/>
  <c r="K71" i="12"/>
  <c r="K98" i="12"/>
  <c r="K99" i="12"/>
  <c r="K19" i="12"/>
  <c r="K5" i="12"/>
  <c r="K132" i="12"/>
  <c r="K113" i="12"/>
  <c r="K116" i="12"/>
  <c r="K139" i="12"/>
  <c r="K167" i="12"/>
  <c r="K80" i="12"/>
  <c r="K28" i="12"/>
  <c r="K103" i="12"/>
  <c r="K162" i="12"/>
  <c r="K101" i="12"/>
  <c r="K140" i="12"/>
  <c r="K108" i="12"/>
  <c r="K122" i="12"/>
  <c r="K154" i="12"/>
  <c r="K114" i="12"/>
  <c r="K106" i="12"/>
  <c r="K160" i="12"/>
  <c r="K79" i="12"/>
  <c r="K157" i="12"/>
  <c r="K134" i="12"/>
  <c r="K164" i="12"/>
  <c r="K153" i="12"/>
  <c r="K165" i="12"/>
  <c r="K129" i="12"/>
  <c r="K43" i="12"/>
  <c r="K75" i="12"/>
  <c r="K149" i="12"/>
  <c r="K60" i="12"/>
  <c r="K89" i="12"/>
  <c r="K141" i="12"/>
  <c r="K135" i="12"/>
  <c r="K88" i="12"/>
  <c r="K76" i="12"/>
  <c r="K115" i="12"/>
  <c r="K3" i="12"/>
  <c r="K50" i="12"/>
  <c r="K35" i="12"/>
  <c r="K51" i="12"/>
  <c r="K36" i="12"/>
  <c r="K44" i="12"/>
  <c r="K9" i="12"/>
  <c r="K137" i="12"/>
  <c r="K20" i="12"/>
  <c r="K69" i="12"/>
  <c r="K121" i="12"/>
  <c r="K148" i="12"/>
  <c r="K61" i="12"/>
  <c r="K62" i="12"/>
  <c r="K14" i="12"/>
  <c r="K161" i="12"/>
  <c r="K33" i="12"/>
  <c r="K6" i="12"/>
  <c r="K8" i="12"/>
  <c r="K78" i="12"/>
  <c r="K53" i="12"/>
  <c r="K142" i="12"/>
  <c r="K96" i="12"/>
  <c r="K41" i="12"/>
  <c r="K131" i="12"/>
  <c r="K59" i="12"/>
  <c r="K70" i="12"/>
  <c r="K156" i="12"/>
  <c r="K38" i="12"/>
  <c r="K91" i="12"/>
  <c r="K23" i="12"/>
  <c r="K37" i="12"/>
  <c r="K127" i="12"/>
  <c r="K46" i="12"/>
  <c r="K47" i="12"/>
  <c r="K39" i="12"/>
  <c r="K123" i="12"/>
  <c r="K86" i="12"/>
  <c r="K77" i="12"/>
  <c r="K7" i="12"/>
  <c r="K52" i="12"/>
  <c r="K27" i="12"/>
  <c r="K90" i="12"/>
  <c r="K17" i="12"/>
  <c r="K110" i="12"/>
  <c r="K40" i="12"/>
  <c r="K16" i="12"/>
  <c r="K81" i="12"/>
  <c r="K100" i="12"/>
  <c r="K87" i="12"/>
  <c r="K55" i="12"/>
  <c r="K147" i="12"/>
  <c r="K29" i="12"/>
  <c r="K42" i="12"/>
  <c r="K25" i="12"/>
  <c r="K49" i="12"/>
  <c r="K107" i="12"/>
  <c r="K158" i="12"/>
  <c r="K26" i="12"/>
  <c r="K65" i="12"/>
  <c r="K67" i="12"/>
  <c r="K84" i="12"/>
  <c r="K85" i="12"/>
  <c r="K133" i="12"/>
  <c r="K24" i="12"/>
  <c r="K97" i="12"/>
  <c r="K112" i="12"/>
  <c r="K105" i="12"/>
  <c r="K74" i="12"/>
  <c r="K104" i="12"/>
  <c r="K130" i="12"/>
  <c r="K155" i="12"/>
  <c r="K58" i="12"/>
  <c r="K63" i="12"/>
  <c r="K128" i="12"/>
  <c r="K72" i="12"/>
  <c r="K120" i="12"/>
  <c r="K64" i="12"/>
  <c r="K68" i="12"/>
  <c r="K82" i="12"/>
  <c r="K22" i="12"/>
  <c r="K31" i="12"/>
  <c r="K32" i="12"/>
  <c r="K45" i="12"/>
  <c r="K83" i="12"/>
  <c r="K117" i="12"/>
  <c r="K118" i="12"/>
  <c r="K119" i="12"/>
  <c r="K93" i="12"/>
  <c r="K94" i="12"/>
  <c r="K95" i="12"/>
  <c r="K10" i="12"/>
  <c r="K11" i="12"/>
  <c r="K12" i="12"/>
  <c r="K124" i="12"/>
  <c r="K125" i="12"/>
  <c r="K54" i="12"/>
  <c r="K138" i="12"/>
  <c r="K159" i="12"/>
  <c r="K126" i="12"/>
  <c r="K109" i="12"/>
  <c r="K151" i="12"/>
  <c r="K145" i="12"/>
  <c r="K102" i="12"/>
  <c r="K166" i="12"/>
  <c r="K57" i="12"/>
  <c r="K66" i="12"/>
  <c r="K48" i="12"/>
  <c r="K18" i="12"/>
  <c r="K34" i="12"/>
  <c r="K146" i="12"/>
  <c r="K136" i="12"/>
  <c r="K144" i="12"/>
  <c r="K92" i="12"/>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F44" i="1"/>
  <c r="O44" i="1"/>
  <c r="P44" i="1"/>
  <c r="Q44" i="1"/>
  <c r="R44" i="1"/>
  <c r="S44" i="1"/>
  <c r="T44" i="1"/>
  <c r="U44" i="1"/>
  <c r="V44" i="1"/>
  <c r="W44" i="1"/>
  <c r="X44" i="1"/>
  <c r="Y44" i="1"/>
  <c r="Z44" i="1"/>
  <c r="AA44" i="1"/>
  <c r="AB44" i="1"/>
  <c r="AC44" i="1"/>
  <c r="AD44" i="1"/>
  <c r="AE44" i="1"/>
  <c r="M33" i="1"/>
  <c r="N33" i="1"/>
  <c r="O33" i="1"/>
  <c r="P33" i="1"/>
  <c r="Q33" i="1"/>
  <c r="R33" i="1"/>
  <c r="S33" i="1"/>
  <c r="T33" i="1"/>
  <c r="U33" i="1"/>
  <c r="V33" i="1"/>
  <c r="W33" i="1"/>
  <c r="X33" i="1"/>
  <c r="Y33" i="1"/>
  <c r="Z33" i="1"/>
  <c r="AA33" i="1"/>
  <c r="Q22" i="1"/>
  <c r="R22" i="1"/>
  <c r="S22" i="1"/>
  <c r="T22" i="1"/>
  <c r="U22" i="1"/>
  <c r="V22"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F66" i="1"/>
  <c r="G66" i="1"/>
  <c r="H66" i="1"/>
  <c r="I66" i="1"/>
  <c r="J66" i="1"/>
  <c r="E66" i="1"/>
  <c r="D66" i="1"/>
  <c r="P21" i="6"/>
  <c r="Q21" i="6"/>
  <c r="R21" i="6"/>
  <c r="S21" i="6"/>
  <c r="T21" i="6"/>
  <c r="U21" i="6"/>
  <c r="O21" i="6"/>
  <c r="N21" i="6"/>
  <c r="L18" i="6"/>
  <c r="L17" i="6"/>
  <c r="L16" i="6"/>
  <c r="L15" i="6"/>
  <c r="L19" i="6"/>
  <c r="L20" i="6"/>
  <c r="L14" i="6"/>
  <c r="P32" i="8"/>
  <c r="Q32" i="8"/>
  <c r="R32" i="8"/>
  <c r="S32" i="8"/>
  <c r="T32" i="8"/>
  <c r="U32" i="8"/>
  <c r="V32" i="8"/>
  <c r="W32" i="8"/>
  <c r="X32" i="8"/>
  <c r="Y32" i="8"/>
  <c r="Z32" i="8"/>
  <c r="AA32" i="8"/>
  <c r="AB32" i="8"/>
  <c r="AC32" i="8"/>
  <c r="AD32" i="8"/>
  <c r="AE32" i="8"/>
  <c r="O32" i="8"/>
  <c r="N32" i="8"/>
  <c r="O19" i="7"/>
  <c r="P19" i="7"/>
  <c r="Q19" i="7"/>
  <c r="R19" i="7"/>
  <c r="S19" i="7"/>
  <c r="T19" i="7"/>
  <c r="U19" i="7"/>
  <c r="V19" i="7"/>
  <c r="W19" i="7"/>
  <c r="X19" i="7"/>
  <c r="Y19" i="7"/>
  <c r="Z19" i="7"/>
  <c r="AA19" i="7"/>
  <c r="AB19" i="7"/>
  <c r="AC19" i="7"/>
  <c r="AD19" i="7"/>
  <c r="AE19" i="7"/>
  <c r="AF19" i="7"/>
  <c r="AG19" i="7"/>
  <c r="N19" i="7"/>
  <c r="P17" i="5"/>
  <c r="Q17" i="5"/>
  <c r="R17" i="5"/>
  <c r="S17" i="5"/>
  <c r="T17" i="5"/>
  <c r="U17" i="5"/>
  <c r="V17" i="5"/>
  <c r="W17" i="5"/>
  <c r="X17" i="5"/>
  <c r="Y17" i="5"/>
  <c r="Z17" i="5"/>
  <c r="AA17" i="5"/>
  <c r="AB17" i="5"/>
  <c r="AC17" i="5"/>
  <c r="AD17" i="5"/>
  <c r="AE17" i="5"/>
  <c r="AF17" i="5"/>
  <c r="AG17" i="5"/>
  <c r="AH17" i="5"/>
  <c r="O17" i="5"/>
  <c r="N17" i="5"/>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O9" i="3"/>
  <c r="N9" i="3"/>
  <c r="D21" i="8"/>
  <c r="F55" i="1"/>
  <c r="G55" i="1"/>
  <c r="H55" i="1"/>
  <c r="I55" i="1"/>
  <c r="J55" i="1"/>
  <c r="K55" i="1"/>
  <c r="L55" i="1"/>
  <c r="M55" i="1"/>
  <c r="N55" i="1"/>
  <c r="E55" i="1"/>
  <c r="F22" i="1"/>
  <c r="G22" i="1"/>
  <c r="H22" i="1"/>
  <c r="I22" i="1"/>
  <c r="J22" i="1"/>
  <c r="K22" i="1"/>
  <c r="L22" i="1"/>
  <c r="M22" i="1"/>
  <c r="N22" i="1"/>
  <c r="O22" i="1"/>
  <c r="P22" i="1"/>
  <c r="F33" i="1"/>
  <c r="G33" i="1"/>
  <c r="H33" i="1"/>
  <c r="I33" i="1"/>
  <c r="J33" i="1"/>
  <c r="K33" i="1"/>
  <c r="L33" i="1"/>
  <c r="E33" i="1"/>
  <c r="F44" i="1"/>
  <c r="G44" i="1"/>
  <c r="H44" i="1"/>
  <c r="I44" i="1"/>
  <c r="J44" i="1"/>
  <c r="K44" i="1"/>
  <c r="L44" i="1"/>
  <c r="M44" i="1"/>
  <c r="N44" i="1"/>
  <c r="L41" i="4"/>
  <c r="L42" i="4"/>
  <c r="L40" i="4"/>
  <c r="L44" i="4"/>
  <c r="L12" i="4"/>
  <c r="L23" i="4"/>
  <c r="L33" i="4"/>
  <c r="L43" i="4"/>
  <c r="L21" i="4"/>
  <c r="L14" i="4"/>
  <c r="L37" i="4"/>
  <c r="L36" i="4"/>
  <c r="L4" i="4"/>
  <c r="L30" i="4"/>
  <c r="L39" i="4"/>
  <c r="L28" i="4"/>
  <c r="L11" i="4"/>
  <c r="L19" i="4"/>
  <c r="L50" i="4"/>
  <c r="L49" i="4"/>
  <c r="L45" i="4"/>
  <c r="L20" i="4"/>
  <c r="L51" i="4"/>
  <c r="L34" i="4"/>
  <c r="L31" i="4"/>
  <c r="L22" i="4"/>
  <c r="L16" i="4"/>
  <c r="L2" i="4"/>
  <c r="L25" i="4"/>
  <c r="L47" i="4"/>
  <c r="L26" i="4"/>
  <c r="L3" i="4"/>
  <c r="L10" i="4"/>
  <c r="L35" i="4"/>
  <c r="L29" i="4"/>
  <c r="L9" i="4"/>
  <c r="L7" i="4"/>
  <c r="L17" i="4"/>
  <c r="L8" i="4"/>
  <c r="L46" i="4"/>
  <c r="L5" i="4"/>
  <c r="L38" i="4"/>
  <c r="L13" i="4"/>
  <c r="L32" i="4"/>
  <c r="L6" i="4"/>
  <c r="L18" i="4"/>
  <c r="L15" i="4"/>
  <c r="L24" i="4"/>
  <c r="L48" i="4"/>
  <c r="L27" i="4"/>
  <c r="K41" i="4"/>
  <c r="K42" i="4"/>
  <c r="K40" i="4"/>
  <c r="K44" i="4"/>
  <c r="K12" i="4"/>
  <c r="K23" i="4"/>
  <c r="K33" i="4"/>
  <c r="K43" i="4"/>
  <c r="K21" i="4"/>
  <c r="K14" i="4"/>
  <c r="K37" i="4"/>
  <c r="K36" i="4"/>
  <c r="K4" i="4"/>
  <c r="K30" i="4"/>
  <c r="K39" i="4"/>
  <c r="K11" i="4"/>
  <c r="K19" i="4"/>
  <c r="K50" i="4"/>
  <c r="K49" i="4"/>
  <c r="K45" i="4"/>
  <c r="K20" i="4"/>
  <c r="K51" i="4"/>
  <c r="K34" i="4"/>
  <c r="K31" i="4"/>
  <c r="K22" i="4"/>
  <c r="K16" i="4"/>
  <c r="K2" i="4"/>
  <c r="K25" i="4"/>
  <c r="K47" i="4"/>
  <c r="K26" i="4"/>
  <c r="K3" i="4"/>
  <c r="K10" i="4"/>
  <c r="K35" i="4"/>
  <c r="K29" i="4"/>
  <c r="K9" i="4"/>
  <c r="K7" i="4"/>
  <c r="K17" i="4"/>
  <c r="K8" i="4"/>
  <c r="K46" i="4"/>
  <c r="K5" i="4"/>
  <c r="K38" i="4"/>
  <c r="K13" i="4"/>
  <c r="K32" i="4"/>
  <c r="K6" i="4"/>
  <c r="K18" i="4"/>
  <c r="K15" i="4"/>
  <c r="K24" i="4"/>
  <c r="K48" i="4"/>
  <c r="K27" i="4"/>
  <c r="E44" i="1"/>
  <c r="E22" i="1"/>
  <c r="J11" i="1"/>
  <c r="K11" i="1"/>
  <c r="L11" i="1"/>
  <c r="M11" i="1"/>
  <c r="N11" i="1"/>
  <c r="F11" i="1"/>
  <c r="G11" i="1"/>
  <c r="H11" i="1"/>
  <c r="I11" i="1"/>
  <c r="E11" i="1"/>
  <c r="D35" i="3"/>
  <c r="D55" i="1"/>
  <c r="D44" i="1"/>
  <c r="D33" i="1"/>
  <c r="D22" i="1"/>
  <c r="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tc={5FE48A83-E14F-4803-BCAF-B7AE3F39599D}</author>
  </authors>
  <commentList>
    <comment ref="J55" authorId="0" shapeId="0" xr:uid="{00000000-0006-0000-0000-000001000000}">
      <text>
        <t xml:space="preserve">[Threaded comment]
Your version of Excel allows you to read this threaded comment; however, any edits to it will get removed if the file is opened in a newer version of Excel. Learn more: https://go.microsoft.com/fwlink/?linkid=870924
Comment:
    I wrongly explained this and confused it with Student projects. Volunteer-led projects are part of Yani's JD and is the result of her redeveloping the community volunteering offer (former Community Connections) to tailor it for student involvement centered around the Imperial Community, resulting in ICU Crew: a group of students who are willing to volunteer their time to improve the student experience from within the Union (HelloICUCrew is part of this). So I would like to put this back on the table to discuss.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tc={CB2649B1-BB8A-4478-9025-4529114DD857}</author>
  </authors>
  <commentList>
    <comment ref="L24" authorId="0" shapeId="0" xr:uid="{00000000-0006-0000-0600-000001000000}">
      <text>
        <t xml:space="preserve">[Threaded comment]
Your version of Excel allows you to read this threaded comment; however, any edits to it will get removed if the file is opened in a newer version of Excel. Learn more: https://go.microsoft.com/fwlink/?linkid=870924
Comment:
    these are the same, but appear twice?
</t>
      </text>
    </comment>
  </commentList>
</comments>
</file>

<file path=xl/sharedStrings.xml><?xml version="1.0" encoding="utf-8"?>
<sst xmlns="http://schemas.openxmlformats.org/spreadsheetml/2006/main" count="2976" uniqueCount="433">
  <si>
    <t>Project number</t>
  </si>
  <si>
    <t>Reach</t>
  </si>
  <si>
    <t>Impact</t>
  </si>
  <si>
    <t xml:space="preserve">Time sensitivity </t>
  </si>
  <si>
    <t>Values</t>
  </si>
  <si>
    <t>Profitability</t>
  </si>
  <si>
    <t>Risk</t>
  </si>
  <si>
    <t>Weighted av</t>
  </si>
  <si>
    <t>Project Name</t>
  </si>
  <si>
    <t>Time Taken</t>
  </si>
  <si>
    <t>Outcome</t>
  </si>
  <si>
    <t>Who?</t>
  </si>
  <si>
    <t>Resource Allocated</t>
  </si>
  <si>
    <t>Same way different way</t>
  </si>
  <si>
    <t>Notes</t>
  </si>
  <si>
    <t>New time taken</t>
  </si>
  <si>
    <t>Student Welcome - Annual package of activity including Welcome Week and Fresher's Fair</t>
  </si>
  <si>
    <t>Core</t>
  </si>
  <si>
    <t>SE / CS / SVC</t>
  </si>
  <si>
    <t>Yes</t>
  </si>
  <si>
    <t>Different in terms of approach</t>
  </si>
  <si>
    <t>requires engagement from ALL directorates</t>
  </si>
  <si>
    <t>SES</t>
  </si>
  <si>
    <t>SE</t>
  </si>
  <si>
    <t>Different</t>
  </si>
  <si>
    <t>Less hours required next year as in 18/19</t>
  </si>
  <si>
    <t>Student Experience Survey - complete analysis to understand user satisfaction</t>
  </si>
  <si>
    <t>Different - needs input from all leadership</t>
  </si>
  <si>
    <t xml:space="preserve">HoSE&amp;DPCS to design way to analyse data -  College working on this currently </t>
  </si>
  <si>
    <t>Sport strat</t>
  </si>
  <si>
    <t>Sports Strategy implementation, collaborating with Sports Imperial</t>
  </si>
  <si>
    <t xml:space="preserve">Need   </t>
  </si>
  <si>
    <t>Continue</t>
  </si>
  <si>
    <t>needs more input from HoSE</t>
  </si>
  <si>
    <t>Sports committee / CSPB</t>
  </si>
  <si>
    <t>same but split into two</t>
  </si>
  <si>
    <t>should be lesser workload in terms of face to face time for Sabb?</t>
  </si>
  <si>
    <t xml:space="preserve">Graduation - support College via use of space and facilities </t>
  </si>
  <si>
    <t>Want</t>
  </si>
  <si>
    <t xml:space="preserve">CS  </t>
  </si>
  <si>
    <t>Concert hall redev</t>
  </si>
  <si>
    <t>No</t>
  </si>
  <si>
    <t>New</t>
  </si>
  <si>
    <t>Needs relevant operational involvement of planning for implementation</t>
  </si>
  <si>
    <t>Mums and Dads Scheme - review support for student reps.</t>
  </si>
  <si>
    <t>same</t>
  </si>
  <si>
    <t>Halls Support</t>
  </si>
  <si>
    <t>Website &amp; Training hub</t>
  </si>
  <si>
    <t>different</t>
  </si>
  <si>
    <t>needs more resource by all SE (to compliment training)- Training hub ownership in SD</t>
  </si>
  <si>
    <t>CSP support queries</t>
  </si>
  <si>
    <t>Need</t>
  </si>
  <si>
    <t>Same but...</t>
  </si>
  <si>
    <t>A different approach for information provision, training, and charter should reduce support queries, in addition to increase in student staff to support this area</t>
  </si>
  <si>
    <t>Training</t>
  </si>
  <si>
    <t>Need/Want</t>
  </si>
  <si>
    <t>Need Training and Development manager for this; approach in how SD supports all training across ICU to change</t>
  </si>
  <si>
    <t>Chug</t>
  </si>
  <si>
    <t>Needs to be clarified</t>
  </si>
  <si>
    <t>DPS needs to be involved in how process works for premises stuff and outcomes</t>
  </si>
  <si>
    <t>NAC</t>
  </si>
  <si>
    <t xml:space="preserve">Same   </t>
  </si>
  <si>
    <t>Imperial award</t>
  </si>
  <si>
    <t>Same</t>
  </si>
  <si>
    <t>Largely funded by College</t>
  </si>
  <si>
    <t>H&amp;S</t>
  </si>
  <si>
    <t>needs higher prioritisation and attention so resource time increased</t>
  </si>
  <si>
    <t>Imperial Plus - redevelop learning offer</t>
  </si>
  <si>
    <t>Yes*</t>
  </si>
  <si>
    <t>Programme redesigned by October- staged implementation over the year- is Systems dependent  (post 19/20 would save time by being a system, but use systems time. For 19/20 will still be)</t>
  </si>
  <si>
    <t xml:space="preserve">officer academy </t>
  </si>
  <si>
    <t xml:space="preserve">Yes  </t>
  </si>
  <si>
    <t>Keep same for October but change in approach for new cycle</t>
  </si>
  <si>
    <t>csp budgeting</t>
  </si>
  <si>
    <t>should be lesser hours due to James's spreadsheet changes; largely DPCS and ?</t>
  </si>
  <si>
    <t>Internal room booking procedure - review processes</t>
  </si>
  <si>
    <t>SE/CS</t>
  </si>
  <si>
    <t>May be done this year</t>
  </si>
  <si>
    <t>Student staff</t>
  </si>
  <si>
    <t>Student Experience student staff- less waste, more efficient approach</t>
  </si>
  <si>
    <t>Procedures / process reviews</t>
  </si>
  <si>
    <t xml:space="preserve">Want </t>
  </si>
  <si>
    <t>see list on SE document; Reviews to be done in investment pieces</t>
  </si>
  <si>
    <t>ADF</t>
  </si>
  <si>
    <t>union awards</t>
  </si>
  <si>
    <t>GIAG</t>
  </si>
  <si>
    <t>Bin</t>
  </si>
  <si>
    <t>N/A</t>
  </si>
  <si>
    <t>Minibuses/transport</t>
  </si>
  <si>
    <t>Want*</t>
  </si>
  <si>
    <t>System 1.0 completed, 2.0 in progress/ needs 1-3 strategy  to be made 19/20</t>
  </si>
  <si>
    <t>varsity</t>
  </si>
  <si>
    <t xml:space="preserve">Imperial plus  </t>
  </si>
  <si>
    <t>resource requirement may increase if systems is not able to provide aspects of system requirements</t>
  </si>
  <si>
    <t>Summer Ball - annual celebration event</t>
  </si>
  <si>
    <t>CS </t>
  </si>
  <si>
    <t>CSP finance</t>
  </si>
  <si>
    <t>meetings should not be necessary; improved events procedure should avoid large debt</t>
  </si>
  <si>
    <t>elections (CSP not online)</t>
  </si>
  <si>
    <t>SA to look into guidelines and follow through</t>
  </si>
  <si>
    <t>Union Awards - delivery of awards and celebratory event</t>
  </si>
  <si>
    <t>Unsure/ mixed</t>
  </si>
  <si>
    <t>approach for celebration and recognition (to incorporate ICXP ideas) needs creating</t>
  </si>
  <si>
    <t>Trips &amp; Tours</t>
  </si>
  <si>
    <t>Transitions &amp; community &amp; outreach</t>
  </si>
  <si>
    <t>to be defined</t>
  </si>
  <si>
    <t>SLARB</t>
  </si>
  <si>
    <t>Has implications for Union as a whole, needs project </t>
  </si>
  <si>
    <t>Rooms….....</t>
  </si>
  <si>
    <t>should be lesser time due to new system for annual bookings</t>
  </si>
  <si>
    <t>RAG</t>
  </si>
  <si>
    <t>should be same as other CSPs</t>
  </si>
  <si>
    <t>Lifetime membership</t>
  </si>
  <si>
    <t>Resource applied to looking at how we can adapt the model</t>
  </si>
  <si>
    <t>CSP Sponsorship</t>
  </si>
  <si>
    <t>Decision on where this sits and our level of involvement</t>
  </si>
  <si>
    <t>Volunteer led projects</t>
  </si>
  <si>
    <t>Focus on Imperial Community volunteering (within SU)- involves ICU Crew</t>
  </si>
  <si>
    <t xml:space="preserve">Community service </t>
  </si>
  <si>
    <t>ICXP</t>
  </si>
  <si>
    <t>CSP Elections - deliver (non-online) x3</t>
  </si>
  <si>
    <t>Student Projects - reinvisage the remit of projects within CSP</t>
  </si>
  <si>
    <t>Active bystander</t>
  </si>
  <si>
    <t>Want?</t>
  </si>
  <si>
    <t>non- SK (includes online)</t>
  </si>
  <si>
    <t>Need?</t>
  </si>
  <si>
    <t>associate membership redevelopment</t>
  </si>
  <si>
    <t>SE?</t>
  </si>
  <si>
    <t xml:space="preserve">should this be in SA? </t>
  </si>
  <si>
    <t>time 18/19</t>
  </si>
  <si>
    <t>Involves Project coordinator role (fixed term contract until Nov 2020)</t>
  </si>
  <si>
    <t>Resource allocated</t>
  </si>
  <si>
    <t>same way diff way</t>
  </si>
  <si>
    <t>Website Redevelopment Project - review ICU web presence</t>
  </si>
  <si>
    <t>-</t>
  </si>
  <si>
    <t>FR</t>
  </si>
  <si>
    <t>Project pipeline to be developed - SM needed</t>
  </si>
  <si>
    <t>E-Voting development</t>
  </si>
  <si>
    <t>*</t>
  </si>
  <si>
    <t>NO</t>
  </si>
  <si>
    <t>modular, big project - probably start autumn 19</t>
  </si>
  <si>
    <t>Well Being Framework</t>
  </si>
  <si>
    <t>?</t>
  </si>
  <si>
    <t>EPOS</t>
  </si>
  <si>
    <t>Yes - if SM recruited</t>
  </si>
  <si>
    <t>No current capacity to support</t>
  </si>
  <si>
    <t>DSO Role</t>
  </si>
  <si>
    <t>Different - need to embed and clarify shared responsilbility with SMG leads</t>
  </si>
  <si>
    <t>HR Responsibilities</t>
  </si>
  <si>
    <t>More clarification needed</t>
  </si>
  <si>
    <t>Data Protection</t>
  </si>
  <si>
    <t>Casual Payroll Submissions</t>
  </si>
  <si>
    <t>same way</t>
  </si>
  <si>
    <t>Staff Recruitment</t>
  </si>
  <si>
    <t>Student Staff Recruitment</t>
  </si>
  <si>
    <t>Facilities Management</t>
  </si>
  <si>
    <t>Systems Customer Support</t>
  </si>
  <si>
    <t>Not many enquires at present</t>
  </si>
  <si>
    <t>New Staff Induction</t>
  </si>
  <si>
    <t>Board &amp; Subcommittees time put in FR directorate</t>
  </si>
  <si>
    <t>Governance Year Card</t>
  </si>
  <si>
    <t>Month End Close Finance</t>
  </si>
  <si>
    <t>Cash Flow Statement</t>
  </si>
  <si>
    <t>Clerking</t>
  </si>
  <si>
    <t xml:space="preserve">Need </t>
  </si>
  <si>
    <t>Online Shop development for retail activities</t>
  </si>
  <si>
    <t>No, need development plan</t>
  </si>
  <si>
    <t>ongoing, should finish whole project by start of term</t>
  </si>
  <si>
    <t>E-Activities system - review the data regarding students courses and cohorts to improve accuracy</t>
  </si>
  <si>
    <t>Month End Reconciliations</t>
  </si>
  <si>
    <t>One stop shop events booking system</t>
  </si>
  <si>
    <t>Yes - priority</t>
  </si>
  <si>
    <t>Internal Audit</t>
  </si>
  <si>
    <t>Want**</t>
  </si>
  <si>
    <t>Concert Hall - Refurbish and modernise (phase 1 - June 19 or 20)</t>
  </si>
  <si>
    <t>Web redevelopment (Beit / Evoting / online shop)</t>
  </si>
  <si>
    <t>Total</t>
  </si>
  <si>
    <t>Develop an Online Petitions System</t>
  </si>
  <si>
    <t>SVC</t>
  </si>
  <si>
    <t>No, need scope (what?)</t>
  </si>
  <si>
    <t>Ots</t>
  </si>
  <si>
    <t>SMG</t>
  </si>
  <si>
    <t>Admin</t>
  </si>
  <si>
    <t>Finance</t>
  </si>
  <si>
    <t>BV</t>
  </si>
  <si>
    <t>Systems</t>
  </si>
  <si>
    <t>Marketing</t>
  </si>
  <si>
    <t>Commercial</t>
  </si>
  <si>
    <t>E&amp;W</t>
  </si>
  <si>
    <t>Dev</t>
  </si>
  <si>
    <t>Act</t>
  </si>
  <si>
    <t>Advice</t>
  </si>
  <si>
    <t>yes</t>
  </si>
  <si>
    <t>Autumn Elections process</t>
  </si>
  <si>
    <t>No admin support</t>
  </si>
  <si>
    <t xml:space="preserve">same way </t>
  </si>
  <si>
    <t>Education and Welfare Reps training -  programme for elected student reps, (approx. 600)</t>
  </si>
  <si>
    <t xml:space="preserve">Proposed to outsource to development through new model </t>
  </si>
  <si>
    <t>Welcome Fair  - Commercial sale offer to generate income and strengthen student experience</t>
  </si>
  <si>
    <t>ERB + CWB Admin Support</t>
  </si>
  <si>
    <t>Council Admin</t>
  </si>
  <si>
    <t xml:space="preserve">No admin support </t>
  </si>
  <si>
    <t>Liberation Plan - create a plan to define the support for specific student types</t>
  </si>
  <si>
    <t>Welbeing Rep</t>
  </si>
  <si>
    <t>Marketing Strategy - define ICU communication and promotion objectives</t>
  </si>
  <si>
    <t>Student Campaigns</t>
  </si>
  <si>
    <t>Wellbeing Rep</t>
  </si>
  <si>
    <t>Commercial Spreadsheet</t>
  </si>
  <si>
    <t>One designer down</t>
  </si>
  <si>
    <t>Newsletters</t>
  </si>
  <si>
    <t>Advertising + Careers Sales</t>
  </si>
  <si>
    <t>Sponsorship</t>
  </si>
  <si>
    <t>LCO Support</t>
  </si>
  <si>
    <t>to be reviewed</t>
  </si>
  <si>
    <t>SVLO</t>
  </si>
  <si>
    <t>Daily Social media</t>
  </si>
  <si>
    <t xml:space="preserve">Wellbeing &amp; Campaigns </t>
  </si>
  <si>
    <t>newish</t>
  </si>
  <si>
    <t>Disciplinaries (Advice)</t>
  </si>
  <si>
    <t>Appeals, Mit Circs (Advice)</t>
  </si>
  <si>
    <t>Felix Pages</t>
  </si>
  <si>
    <t>GSU/CGCU Newsletters</t>
  </si>
  <si>
    <t>Academic Representation - review of network and roles</t>
  </si>
  <si>
    <t>new</t>
  </si>
  <si>
    <t>Impact Report - annual report to demonstrate impact on membership and influence stakeholders</t>
  </si>
  <si>
    <t>Update Policies</t>
  </si>
  <si>
    <t>NSS/PTES/PRES - analyse surveys to understand student voice</t>
  </si>
  <si>
    <t>Web Updates</t>
  </si>
  <si>
    <t>Housing &amp; Money Fair</t>
  </si>
  <si>
    <t>Rep Network Newsletters</t>
  </si>
  <si>
    <t>Governance &amp; Comms Committee</t>
  </si>
  <si>
    <t>Holiday Campaign - building relationships - an outreach activity</t>
  </si>
  <si>
    <t xml:space="preserve">maybe different </t>
  </si>
  <si>
    <t>New Years Refreshers Fair</t>
  </si>
  <si>
    <t>Bin*</t>
  </si>
  <si>
    <t>Not in 19/20 Budget</t>
  </si>
  <si>
    <t>Rebranding</t>
  </si>
  <si>
    <t>Want - long term</t>
  </si>
  <si>
    <t>Student Academic Choice Awards (SACAs) - annual recognition and awards ceremony</t>
  </si>
  <si>
    <t>Under Pressure event</t>
  </si>
  <si>
    <t>BIn</t>
  </si>
  <si>
    <t>Rep Support</t>
  </si>
  <si>
    <t>Same way diff way</t>
  </si>
  <si>
    <t>notes</t>
  </si>
  <si>
    <t>Column1</t>
  </si>
  <si>
    <t>Recovery Plan: Task and Finish Groups</t>
  </si>
  <si>
    <t>Union</t>
  </si>
  <si>
    <t>complete for now - resource requirement moves to the individual projects</t>
  </si>
  <si>
    <t>Budgeting and Planning</t>
  </si>
  <si>
    <t>Work Efficiency Project</t>
  </si>
  <si>
    <t>Broadly the same resource</t>
  </si>
  <si>
    <t>College Meetings</t>
  </si>
  <si>
    <t>Staff Management</t>
  </si>
  <si>
    <t>Committee / Council Papers</t>
  </si>
  <si>
    <t>Individual Welfare Support Cases</t>
  </si>
  <si>
    <t>Year End and External Audit</t>
  </si>
  <si>
    <t>Student Investigation and Disciplinary</t>
  </si>
  <si>
    <t>Somewhat</t>
  </si>
  <si>
    <t>Management Meetings</t>
  </si>
  <si>
    <t>Annual Report</t>
  </si>
  <si>
    <t>Tankards</t>
  </si>
  <si>
    <t xml:space="preserve">Want* </t>
  </si>
  <si>
    <t>currently sits with SA and has resource allocated in its current format</t>
  </si>
  <si>
    <t>Sponsorship Focus</t>
  </si>
  <si>
    <t>Yes - M&amp;C?</t>
  </si>
  <si>
    <t>Same but with full capacity and focus</t>
  </si>
  <si>
    <t>Increasingly Flexible / Agile approach</t>
  </si>
  <si>
    <t>Investment Project</t>
  </si>
  <si>
    <t>Develop an Alumni Offering (T&amp;F)</t>
  </si>
  <si>
    <t>Strategic Approach to Block Grant (T&amp;F)</t>
  </si>
  <si>
    <t>Food service at h-bar</t>
  </si>
  <si>
    <t>Yes - tbc</t>
  </si>
  <si>
    <t>Review regular menus (offering and message)</t>
  </si>
  <si>
    <t>Pause Hiring of Vacancies</t>
  </si>
  <si>
    <t>Monetise intangible assets (e.g. eActivities)</t>
  </si>
  <si>
    <t>Admin Task Elimination/Streamline Exercise</t>
  </si>
  <si>
    <t>Cut Programmes</t>
  </si>
  <si>
    <t>Advertise Product</t>
  </si>
  <si>
    <t>Monetise Concert hall seats and name</t>
  </si>
  <si>
    <t>No - LT</t>
  </si>
  <si>
    <t>Work with CSPs to increase usage of venues</t>
  </si>
  <si>
    <t>Expand Sponsorship to include Spaces, tables etc.</t>
  </si>
  <si>
    <t>Review Speed of Service</t>
  </si>
  <si>
    <t>Sell Physical Assets</t>
  </si>
  <si>
    <t>Improve appeal of student job offer</t>
  </si>
  <si>
    <t>Expand offering to attract new student groups</t>
  </si>
  <si>
    <t>Review Event Portfolio</t>
  </si>
  <si>
    <t>Create Deals or Loyalty Scheme</t>
  </si>
  <si>
    <t>Personalised Products (e.g. Tankards)</t>
  </si>
  <si>
    <t>Monetise Activity and Meeting space names</t>
  </si>
  <si>
    <t>Bin - push to peoples</t>
  </si>
  <si>
    <t>Review Staff working hours -&gt; productive hours</t>
  </si>
  <si>
    <t>Food Waste elimination project</t>
  </si>
  <si>
    <t>Create a brand ambasador scheme</t>
  </si>
  <si>
    <t xml:space="preserve">Bin - push to marketing peoples maybe </t>
  </si>
  <si>
    <t>Board of Trustees Away Day - strategic planning day</t>
  </si>
  <si>
    <t>ICU Staff Development Day</t>
  </si>
  <si>
    <t xml:space="preserve"> ICU office - review space use and requirements</t>
  </si>
  <si>
    <t>Coordinated by EH - different approach</t>
  </si>
  <si>
    <t>stock orders and deliveries (retail)</t>
  </si>
  <si>
    <t>CS</t>
  </si>
  <si>
    <t>Switching to TUCO, will utilise online portal where possible</t>
  </si>
  <si>
    <t>stock orders and deliveries (catering)</t>
  </si>
  <si>
    <t>stock orders and deliveries (bars)</t>
  </si>
  <si>
    <t>Regular ents programme</t>
  </si>
  <si>
    <t>Slight tweaks re: comms and engagement with Reynolds Ents  Committee</t>
  </si>
  <si>
    <t>Customer Service (bars)</t>
  </si>
  <si>
    <t>Analysis, evaluation, training, customer charters</t>
  </si>
  <si>
    <t>End of month admin (bars)</t>
  </si>
  <si>
    <t>End of month admin (catering)</t>
  </si>
  <si>
    <t>Already covered above</t>
  </si>
  <si>
    <t>BBC Proms - income generation</t>
  </si>
  <si>
    <t>Royal British Legion - commercial business</t>
  </si>
  <si>
    <t>Main Kitchen (Beit) - Complete a feasibility study for the development of the kitchen and customer seating (in metric)</t>
  </si>
  <si>
    <t>Project could be scoped to ascertain whether want to do in future. Includes Metric too</t>
  </si>
  <si>
    <t>End of month admin (retail)</t>
  </si>
  <si>
    <t>Customer Service Charter - develop common standards to describe service levels(BAU)</t>
  </si>
  <si>
    <t>Goes hand in hand with 'speed of service' above</t>
  </si>
  <si>
    <t xml:space="preserve">Main kitchen - review menus </t>
  </si>
  <si>
    <t>Seasonal specials</t>
  </si>
  <si>
    <t>student staff recruitment and induction (bars)</t>
  </si>
  <si>
    <t>Interviews to be done by permanent managers</t>
  </si>
  <si>
    <t>H-Bar - Scope the delivery of a new evening menu</t>
  </si>
  <si>
    <t>Customer Service (retail)</t>
  </si>
  <si>
    <t>end of month admin (Beit Venues)</t>
  </si>
  <si>
    <t>Admin and paperwork (bars)</t>
  </si>
  <si>
    <t>Proportion to be outsorced to 'Head Office'</t>
  </si>
  <si>
    <t>Admin and paperwork (catering)</t>
  </si>
  <si>
    <t>Admin and paperwork (retail)</t>
  </si>
  <si>
    <t>For now.....</t>
  </si>
  <si>
    <t>H&amp;S audits (catering)</t>
  </si>
  <si>
    <t>H&amp;S audits (bars)</t>
  </si>
  <si>
    <t>H&amp;S audits (retail)</t>
  </si>
  <si>
    <t>Union Shop - develop refurbishment feasibility</t>
  </si>
  <si>
    <t>Project not scoped</t>
  </si>
  <si>
    <t>Bars rotas</t>
  </si>
  <si>
    <t>Rota models to be established according to day part</t>
  </si>
  <si>
    <t>shop rotas</t>
  </si>
  <si>
    <t>Reynolds Bar - Food offer -  review</t>
  </si>
  <si>
    <t>Same / Different</t>
  </si>
  <si>
    <t>Needs to be reviewed in its current form</t>
  </si>
  <si>
    <t>Yes?</t>
  </si>
  <si>
    <t>H Bar Relationship - define relationship with College Campus Services</t>
  </si>
  <si>
    <t>student staff recruitment and induction (Beit Venues)</t>
  </si>
  <si>
    <t>Beit Venues Website</t>
  </si>
  <si>
    <t>Want / Want - long</t>
  </si>
  <si>
    <t>CS/FR</t>
  </si>
  <si>
    <t>Systems to help with this</t>
  </si>
  <si>
    <t>Branded products - introduce new ICU products for Business School market</t>
  </si>
  <si>
    <t>:D</t>
  </si>
  <si>
    <t>Carnival events - end of term events(1,500 students)</t>
  </si>
  <si>
    <t>College Legacy Event - income generation and College support</t>
  </si>
  <si>
    <t>Regular entertainment nights (BAU)</t>
  </si>
  <si>
    <t>Stock Check (retail) - complete annual check</t>
  </si>
  <si>
    <t>EPOS project (not detailed here)</t>
  </si>
  <si>
    <t>Project needs to be scoped (clean up) but will need Systems support for specific projects e.g. separate stores, set up h bar on BOS.</t>
  </si>
  <si>
    <t>Commercial Services foundations (not detailed here)</t>
  </si>
  <si>
    <t>Fixing as we go, improving with each vacancy filled</t>
  </si>
  <si>
    <t>TUCO (not detailed here)</t>
  </si>
  <si>
    <t>Accepted as Member, sorting framework agreements as we go</t>
  </si>
  <si>
    <t>Graduation - Shop Stalls to generate income</t>
  </si>
  <si>
    <t>Imperial Festival - commercial income</t>
  </si>
  <si>
    <t>Project Number</t>
  </si>
  <si>
    <t>Directorate</t>
  </si>
  <si>
    <t>Work package description</t>
  </si>
  <si>
    <t>Time</t>
  </si>
  <si>
    <t>Bucket</t>
  </si>
  <si>
    <t>Next Step</t>
  </si>
  <si>
    <t>If How</t>
  </si>
  <si>
    <t>IG</t>
  </si>
  <si>
    <t>SF</t>
  </si>
  <si>
    <t>RE</t>
  </si>
  <si>
    <t>New Officer Trustees (5) and Student Trustees (2) onboarding</t>
  </si>
  <si>
    <t>SP</t>
  </si>
  <si>
    <t>Keep</t>
  </si>
  <si>
    <t>ALL</t>
  </si>
  <si>
    <t>Keep (how)</t>
  </si>
  <si>
    <t>Fine Tune</t>
  </si>
  <si>
    <t xml:space="preserve">OTHER </t>
  </si>
  <si>
    <t>Resource requirement?</t>
  </si>
  <si>
    <t>Education and Welfare networks elections  - annual autumn election process</t>
  </si>
  <si>
    <t>SE / SF</t>
  </si>
  <si>
    <t>SF / SP</t>
  </si>
  <si>
    <t>Going to do it anyway….</t>
  </si>
  <si>
    <t>Officer Academy - Deliver training  (x2 June, October)</t>
  </si>
  <si>
    <t>Covered in BAU</t>
  </si>
  <si>
    <t>Nahh</t>
  </si>
  <si>
    <t>Varsity (internal and external)</t>
  </si>
  <si>
    <t>CSP Budgeting</t>
  </si>
  <si>
    <t>ICXP (Imperial College Experience Project)</t>
  </si>
  <si>
    <t xml:space="preserve">Main kitchen - Develop summer breakfast offer for commercial residents </t>
  </si>
  <si>
    <t>SVC/SE</t>
  </si>
  <si>
    <t>SE/IG</t>
  </si>
  <si>
    <t>All</t>
  </si>
  <si>
    <t>SE/RE</t>
  </si>
  <si>
    <t>SE/SP</t>
  </si>
  <si>
    <t>SP/SE</t>
  </si>
  <si>
    <t>IG/SE</t>
  </si>
  <si>
    <t>SP/SE/RE</t>
  </si>
  <si>
    <t>RE/SE</t>
  </si>
  <si>
    <t>?????????????????</t>
  </si>
  <si>
    <t>CS / SE</t>
  </si>
  <si>
    <t>OTHER</t>
  </si>
  <si>
    <t>SF/IG</t>
  </si>
  <si>
    <t>\</t>
  </si>
  <si>
    <t>DON'T DO</t>
  </si>
  <si>
    <t>Student Experience</t>
  </si>
  <si>
    <t>Project</t>
  </si>
  <si>
    <t>Criteria</t>
  </si>
  <si>
    <t>Weight</t>
  </si>
  <si>
    <t>Weighted Scores</t>
  </si>
  <si>
    <t>Income Generation</t>
  </si>
  <si>
    <t>Staff Facing (People?)</t>
  </si>
  <si>
    <t>Representation</t>
  </si>
  <si>
    <t>Spaces / Resources (Service Provision)</t>
  </si>
  <si>
    <t>Title</t>
  </si>
  <si>
    <t>ID</t>
  </si>
  <si>
    <t>SE, IG, RE, SF, SP</t>
  </si>
  <si>
    <t>Overall</t>
  </si>
  <si>
    <t>BIZ ID</t>
  </si>
  <si>
    <t>Bucket Options</t>
  </si>
  <si>
    <t>Options</t>
  </si>
  <si>
    <t>weighted Average</t>
  </si>
  <si>
    <t>essential</t>
  </si>
  <si>
    <t>Rate 1-10</t>
  </si>
  <si>
    <t>Reach, Impact are 1=bad</t>
  </si>
  <si>
    <t>depends on role</t>
  </si>
  <si>
    <t>Time 1=not urgent</t>
  </si>
  <si>
    <t>values 1=none</t>
  </si>
  <si>
    <t>depends on issues</t>
  </si>
  <si>
    <t>profitiability 1=don’t care</t>
  </si>
  <si>
    <t>risk of not doing it 1=low</t>
  </si>
  <si>
    <t>Question profitability, what do we do when it could make us a huge loss if we don’t do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</si>
</sst>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u/>
      <sz val="11"/>
      <color theme="1"/>
      <name val="Calibri"/>
      <family val="2"/>
      <scheme val="minor"/>
    </font>
    <font>
      <b/>
      <u/>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1"/>
      <color rgb="FFFFFFFF"/>
      <name val="Calibri"/>
      <family val="2"/>
      <scheme val="minor"/>
    </font>
  </fonts>
  <fills count="14">
    <fill>
      <patternFill patternType="none"/>
    </fill>
    <fill>
      <patternFill patternType="gray125"/>
    </fill>
    <fill>
      <patternFill patternType="solid">
        <fgColor theme="4"/>
        <bgColor theme="4"/>
      </patternFill>
    </fill>
    <fill>
      <patternFill patternType="solid">
        <fgColor rgb="FFFFF2CC"/>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
      <patternFill patternType="solid">
        <fgColor rgb="FF808080"/>
        <bgColor indexed="64"/>
      </patternFill>
    </fill>
    <fill>
      <patternFill patternType="solid">
        <fgColor rgb="FFF4B084"/>
        <bgColor indexed="64"/>
      </patternFill>
    </fill>
    <fill>
      <patternFill patternType="solid">
        <fgColor rgb="FFAEAAAA"/>
        <bgColor indexed="64"/>
      </patternFill>
    </fill>
    <fill>
      <patternFill patternType="solid">
        <fgColor rgb="FFFCE4D6"/>
        <bgColor indexed="64"/>
      </patternFill>
    </fill>
    <fill>
      <patternFill patternType="solid">
        <fgColor rgb="FFC6E0B4"/>
        <bgColor indexed="64"/>
      </patternFill>
    </fill>
    <fill>
      <patternFill patternType="solid">
        <fgColor theme="7" tint="0.39997558519241921"/>
        <bgColor indexed="64"/>
      </patternFill>
    </fill>
    <fill>
      <patternFill patternType="solid">
        <fgColor rgb="FF4472C4"/>
        <bgColor indexed="64"/>
      </patternFill>
    </fill>
  </fills>
  <borders count="2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1" xfId="0" applyBorder="1"/>
    <xf numFmtId="9" fontId="0" fillId="0" borderId="0" xfId="1" applyFont="1"/>
    <xf numFmtId="0" fontId="0" fillId="0" borderId="3" xfId="0" applyBorder="1"/>
    <xf numFmtId="0" fontId="0" fillId="0" borderId="2" xfId="0" applyBorder="1"/>
    <xf numFmtId="0" fontId="0" fillId="0" borderId="6" xfId="0" applyBorder="1"/>
    <xf numFmtId="0" fontId="0" fillId="0" borderId="7" xfId="0" applyBorder="1"/>
    <xf numFmtId="0" fontId="0" fillId="0" borderId="9" xfId="0" applyBorder="1"/>
    <xf numFmtId="0" fontId="0" fillId="0" borderId="8" xfId="0" applyBorder="1"/>
    <xf numFmtId="0" fontId="2" fillId="0" borderId="10" xfId="0" applyFont="1" applyBorder="1"/>
    <xf numFmtId="9" fontId="0" fillId="0" borderId="11" xfId="1" applyFont="1" applyBorder="1"/>
    <xf numFmtId="2" fontId="0" fillId="0" borderId="12" xfId="0" applyNumberFormat="1" applyBorder="1"/>
    <xf numFmtId="9" fontId="2" fillId="0" borderId="11" xfId="1" applyFont="1" applyBorder="1"/>
    <xf numFmtId="2" fontId="2" fillId="0" borderId="12" xfId="0" applyNumberFormat="1" applyFont="1" applyBorder="1"/>
    <xf numFmtId="0" fontId="0" fillId="0" borderId="13" xfId="0" applyBorder="1"/>
    <xf numFmtId="0" fontId="0" fillId="0" borderId="0" xfId="0" quotePrefix="1"/>
    <xf numFmtId="0" fontId="3" fillId="0" borderId="0" xfId="0" applyFont="1"/>
    <xf numFmtId="1" fontId="0" fillId="0" borderId="0" xfId="0" applyNumberFormat="1"/>
    <xf numFmtId="1" fontId="0" fillId="0" borderId="0" xfId="1" applyNumberFormat="1" applyFont="1"/>
    <xf numFmtId="1" fontId="0" fillId="0" borderId="8" xfId="0" applyNumberFormat="1" applyBorder="1"/>
    <xf numFmtId="1" fontId="0" fillId="0" borderId="2" xfId="0" applyNumberFormat="1" applyBorder="1"/>
    <xf numFmtId="0" fontId="4" fillId="2" borderId="14" xfId="0" applyFont="1" applyFill="1" applyBorder="1"/>
    <xf numFmtId="0" fontId="4" fillId="2" borderId="15" xfId="0" applyFont="1" applyFill="1" applyBorder="1"/>
    <xf numFmtId="0" fontId="4" fillId="2" borderId="16" xfId="0" applyFont="1" applyFill="1" applyBorder="1"/>
    <xf numFmtId="1" fontId="5" fillId="0" borderId="3" xfId="0" applyNumberFormat="1" applyFont="1" applyBorder="1"/>
    <xf numFmtId="1" fontId="5" fillId="0" borderId="1" xfId="0" applyNumberFormat="1" applyFont="1" applyBorder="1"/>
    <xf numFmtId="0" fontId="3" fillId="0" borderId="1" xfId="0" applyFont="1" applyBorder="1"/>
    <xf numFmtId="1" fontId="5" fillId="0" borderId="13" xfId="0" applyNumberFormat="1" applyFont="1" applyBorder="1"/>
    <xf numFmtId="0" fontId="0" fillId="3" borderId="0" xfId="0" applyFill="1"/>
    <xf numFmtId="0" fontId="2" fillId="0" borderId="0" xfId="0" applyFont="1"/>
    <xf numFmtId="0" fontId="3" fillId="0" borderId="0" xfId="0" applyNumberFormat="1" applyFont="1"/>
    <xf numFmtId="0" fontId="3" fillId="3" borderId="0" xfId="0" applyNumberFormat="1" applyFont="1" applyFill="1"/>
    <xf numFmtId="0" fontId="0" fillId="4" borderId="17" xfId="0" applyFont="1" applyFill="1" applyBorder="1"/>
    <xf numFmtId="0" fontId="0" fillId="0" borderId="17" xfId="0" applyFont="1" applyBorder="1"/>
    <xf numFmtId="0" fontId="4" fillId="2" borderId="18" xfId="0" applyFont="1" applyFill="1" applyBorder="1"/>
    <xf numFmtId="0" fontId="4" fillId="2" borderId="17" xfId="0" applyFont="1" applyFill="1" applyBorder="1"/>
    <xf numFmtId="0" fontId="0" fillId="4" borderId="18" xfId="0" applyFont="1" applyFill="1" applyBorder="1"/>
    <xf numFmtId="0" fontId="0" fillId="0" borderId="18" xfId="0" applyFont="1" applyBorder="1"/>
    <xf numFmtId="0" fontId="4" fillId="2" borderId="0" xfId="0" applyFont="1" applyFill="1" applyBorder="1"/>
    <xf numFmtId="0" fontId="0" fillId="0" borderId="19" xfId="0" applyFont="1" applyBorder="1"/>
    <xf numFmtId="0" fontId="0" fillId="4" borderId="19" xfId="0" applyFont="1" applyFill="1" applyBorder="1"/>
    <xf numFmtId="0" fontId="4" fillId="2" borderId="19" xfId="0" applyFont="1" applyFill="1" applyBorder="1"/>
    <xf numFmtId="0" fontId="3" fillId="0" borderId="18" xfId="0" applyNumberFormat="1" applyFont="1" applyBorder="1"/>
    <xf numFmtId="0" fontId="3" fillId="0" borderId="17" xfId="0" applyNumberFormat="1" applyFont="1" applyBorder="1"/>
    <xf numFmtId="0" fontId="3" fillId="4" borderId="18" xfId="0" applyNumberFormat="1" applyFont="1" applyFill="1" applyBorder="1"/>
    <xf numFmtId="0" fontId="3" fillId="4" borderId="17" xfId="0" applyNumberFormat="1" applyFont="1" applyFill="1" applyBorder="1"/>
    <xf numFmtId="0" fontId="7" fillId="2" borderId="14" xfId="0" applyFont="1" applyFill="1" applyBorder="1"/>
    <xf numFmtId="0" fontId="7" fillId="2" borderId="15" xfId="0" applyFont="1" applyFill="1" applyBorder="1"/>
    <xf numFmtId="0" fontId="8" fillId="0" borderId="0" xfId="0" applyFont="1"/>
    <xf numFmtId="0" fontId="8" fillId="3" borderId="0" xfId="0" applyFont="1" applyFill="1"/>
    <xf numFmtId="0" fontId="8" fillId="0" borderId="0" xfId="0" quotePrefix="1" applyFont="1"/>
    <xf numFmtId="0" fontId="8" fillId="0" borderId="0" xfId="0" applyNumberFormat="1" applyFont="1"/>
    <xf numFmtId="0" fontId="0" fillId="5" borderId="0" xfId="0" applyFill="1"/>
    <xf numFmtId="0" fontId="9" fillId="6" borderId="0" xfId="0" applyNumberFormat="1" applyFont="1" applyFill="1"/>
    <xf numFmtId="0" fontId="8" fillId="0" borderId="18" xfId="0" applyFont="1" applyBorder="1"/>
    <xf numFmtId="0" fontId="8" fillId="4" borderId="18" xfId="0" applyFont="1" applyFill="1" applyBorder="1"/>
    <xf numFmtId="0" fontId="8" fillId="0" borderId="18" xfId="0" applyNumberFormat="1" applyFont="1" applyBorder="1"/>
    <xf numFmtId="0" fontId="8" fillId="4" borderId="18" xfId="0" applyNumberFormat="1" applyFont="1" applyFill="1" applyBorder="1"/>
    <xf numFmtId="0" fontId="0" fillId="3" borderId="18" xfId="0" applyFont="1" applyFill="1" applyBorder="1"/>
    <xf numFmtId="0" fontId="8" fillId="0" borderId="15" xfId="0" applyFont="1" applyBorder="1"/>
    <xf numFmtId="0" fontId="8" fillId="0" borderId="20" xfId="0" applyFont="1" applyBorder="1"/>
    <xf numFmtId="0" fontId="9" fillId="6" borderId="18" xfId="0" applyNumberFormat="1" applyFont="1" applyFill="1" applyBorder="1"/>
    <xf numFmtId="0" fontId="8" fillId="4" borderId="20" xfId="0" applyFont="1" applyFill="1" applyBorder="1"/>
    <xf numFmtId="0" fontId="9" fillId="6" borderId="20" xfId="0" applyNumberFormat="1" applyFont="1" applyFill="1" applyBorder="1"/>
    <xf numFmtId="0" fontId="8" fillId="4" borderId="20" xfId="0" applyNumberFormat="1" applyFont="1" applyFill="1" applyBorder="1"/>
    <xf numFmtId="0" fontId="8" fillId="0" borderId="20" xfId="0" applyNumberFormat="1" applyFont="1" applyBorder="1"/>
    <xf numFmtId="0" fontId="8" fillId="4" borderId="15" xfId="0" applyFont="1" applyFill="1" applyBorder="1"/>
    <xf numFmtId="0" fontId="8" fillId="0" borderId="18" xfId="0" applyFont="1" applyFill="1" applyBorder="1"/>
    <xf numFmtId="0" fontId="9" fillId="0" borderId="20" xfId="0" applyNumberFormat="1" applyFont="1" applyFill="1" applyBorder="1"/>
    <xf numFmtId="0" fontId="8" fillId="5" borderId="18" xfId="0" applyFont="1" applyFill="1" applyBorder="1"/>
    <xf numFmtId="0" fontId="8" fillId="7" borderId="18" xfId="0" applyFont="1" applyFill="1" applyBorder="1"/>
    <xf numFmtId="0" fontId="0" fillId="7" borderId="0" xfId="0" applyFill="1"/>
    <xf numFmtId="0" fontId="9" fillId="7" borderId="18" xfId="0" applyNumberFormat="1" applyFont="1" applyFill="1" applyBorder="1"/>
    <xf numFmtId="0" fontId="8" fillId="7" borderId="18" xfId="0" applyNumberFormat="1" applyFont="1" applyFill="1" applyBorder="1"/>
    <xf numFmtId="0" fontId="8" fillId="8" borderId="15" xfId="0" applyFont="1" applyFill="1" applyBorder="1"/>
    <xf numFmtId="0" fontId="8" fillId="8" borderId="18" xfId="0" applyFont="1" applyFill="1" applyBorder="1"/>
    <xf numFmtId="0" fontId="8" fillId="9" borderId="18" xfId="0" applyFont="1" applyFill="1" applyBorder="1"/>
    <xf numFmtId="0" fontId="0" fillId="9" borderId="0" xfId="0" applyFill="1"/>
    <xf numFmtId="0" fontId="0" fillId="8" borderId="0" xfId="0" applyFill="1"/>
    <xf numFmtId="0" fontId="0" fillId="0" borderId="0" xfId="0" applyFill="1"/>
    <xf numFmtId="0" fontId="0" fillId="0" borderId="0" xfId="0" applyFill="1" applyBorder="1"/>
    <xf numFmtId="0" fontId="0" fillId="0" borderId="0" xfId="0" applyBorder="1"/>
    <xf numFmtId="0" fontId="8" fillId="0" borderId="20" xfId="0" applyFont="1" applyFill="1" applyBorder="1"/>
    <xf numFmtId="0" fontId="9" fillId="5" borderId="18" xfId="0" applyNumberFormat="1" applyFont="1" applyFill="1" applyBorder="1"/>
    <xf numFmtId="0" fontId="9" fillId="5" borderId="20" xfId="0" applyNumberFormat="1" applyFont="1" applyFill="1" applyBorder="1"/>
    <xf numFmtId="0" fontId="8" fillId="5" borderId="20" xfId="0" applyFont="1" applyFill="1" applyBorder="1"/>
    <xf numFmtId="0" fontId="7" fillId="10" borderId="15" xfId="0" applyFont="1" applyFill="1" applyBorder="1"/>
    <xf numFmtId="0" fontId="8" fillId="10" borderId="18" xfId="0" applyFont="1" applyFill="1" applyBorder="1"/>
    <xf numFmtId="0" fontId="8" fillId="10" borderId="20" xfId="0" applyFont="1" applyFill="1" applyBorder="1"/>
    <xf numFmtId="0" fontId="0" fillId="10" borderId="0" xfId="0" applyFill="1"/>
    <xf numFmtId="0" fontId="7" fillId="11" borderId="15" xfId="0" applyFont="1" applyFill="1" applyBorder="1"/>
    <xf numFmtId="0" fontId="8" fillId="11" borderId="18" xfId="0" applyFont="1" applyFill="1" applyBorder="1"/>
    <xf numFmtId="0" fontId="8" fillId="11" borderId="18" xfId="0" applyNumberFormat="1" applyFont="1" applyFill="1" applyBorder="1"/>
    <xf numFmtId="0" fontId="8" fillId="11" borderId="20" xfId="0" applyNumberFormat="1" applyFont="1" applyFill="1" applyBorder="1"/>
    <xf numFmtId="0" fontId="0" fillId="11" borderId="0" xfId="0" applyFill="1"/>
    <xf numFmtId="0" fontId="8" fillId="12" borderId="15" xfId="0" applyFont="1" applyFill="1" applyBorder="1"/>
    <xf numFmtId="0" fontId="8" fillId="12" borderId="18" xfId="0" applyFont="1" applyFill="1" applyBorder="1"/>
    <xf numFmtId="0" fontId="8" fillId="5" borderId="18" xfId="0" applyFont="1" applyFill="1" applyBorder="1" applyAlignment="1">
      <alignment wrapText="1"/>
    </xf>
    <xf numFmtId="0" fontId="10" fillId="13" borderId="0" xfId="0" applyFont="1" applyFill="1"/>
    <xf numFmtId="0" fontId="7" fillId="2" borderId="15" xfId="0" applyFont="1" applyFill="1" applyBorder="1" applyAlignment="1">
      <alignment wrapText="1"/>
    </xf>
    <xf numFmtId="0" fontId="8" fillId="4" borderId="15" xfId="0" applyFont="1" applyFill="1" applyBorder="1" applyAlignment="1">
      <alignment wrapText="1"/>
    </xf>
    <xf numFmtId="0" fontId="8" fillId="4" borderId="18" xfId="0" applyFont="1" applyFill="1" applyBorder="1" applyAlignment="1">
      <alignment wrapText="1"/>
    </xf>
    <xf numFmtId="0" fontId="8" fillId="7" borderId="18" xfId="0" applyFont="1" applyFill="1" applyBorder="1" applyAlignment="1">
      <alignment wrapText="1"/>
    </xf>
    <xf numFmtId="0" fontId="8" fillId="9" borderId="18" xfId="0" applyFont="1" applyFill="1" applyBorder="1" applyAlignment="1">
      <alignment wrapText="1"/>
    </xf>
    <xf numFmtId="0" fontId="8" fillId="4" borderId="20" xfId="0" applyFont="1" applyFill="1" applyBorder="1" applyAlignment="1">
      <alignment wrapText="1"/>
    </xf>
    <xf numFmtId="0" fontId="8" fillId="0" borderId="20" xfId="0" applyFont="1" applyFill="1" applyBorder="1" applyAlignment="1">
      <alignment wrapText="1"/>
    </xf>
    <xf numFmtId="0" fontId="0" fillId="0" borderId="0" xfId="0" applyAlignment="1">
      <alignment wrapText="1"/>
    </xf>
    <xf numFmtId="0" fontId="0" fillId="0" borderId="20" xfId="0" applyBorder="1"/>
    <xf numFmtId="0" fontId="9" fillId="6" borderId="20" xfId="0" applyFont="1" applyFill="1" applyBorder="1"/>
    <xf numFmtId="0" fontId="8" fillId="11" borderId="20" xfId="0" applyFont="1" applyFill="1" applyBorder="1"/>
    <xf numFmtId="0" fontId="2" fillId="0" borderId="2"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6" fillId="0" borderId="0" xfId="0" applyFont="1" applyAlignment="1">
      <alignment horizontal="center"/>
    </xf>
  </cellXfs>
  <cellStyles count="2">
    <cellStyle name="Normal" xfId="0" builtinId="0"/>
    <cellStyle name="Percent" xfId="1" builtinId="5"/>
  </cellStyles>
  <dxfs count="187">
    <dxf>
      <border outline="0">
        <bottom style="thin">
          <color rgb="FF8EA9DB"/>
        </bottom>
      </border>
    </dxf>
    <dxf>
      <border outline="0">
        <top style="thin">
          <color rgb="FF8EA9DB"/>
        </top>
      </border>
    </dxf>
    <dxf>
      <font>
        <b/>
        <i val="0"/>
        <strike val="0"/>
        <condense val="0"/>
        <extend val="0"/>
        <outline val="0"/>
        <shadow val="0"/>
        <u val="none"/>
        <vertAlign val="baseline"/>
        <sz val="11"/>
        <color theme="0"/>
        <name val="Calibri"/>
        <scheme val="minor"/>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0" formatCode="Genera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i val="0"/>
        <strike val="0"/>
        <condense val="0"/>
        <extend val="0"/>
        <outline val="0"/>
        <shadow val="0"/>
        <u val="none"/>
        <vertAlign val="baseline"/>
        <sz val="11"/>
        <color theme="0"/>
        <name val="Calibri"/>
        <scheme val="minor"/>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numFmt numFmtId="2" formatCode="0.00"/>
      <border diagonalUp="0" diagonalDown="0">
        <left style="thin">
          <color indexed="64"/>
        </left>
        <right/>
        <top/>
        <bottom style="medium">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numFmt numFmtId="0" formatCode="General"/>
    </dxf>
    <dxf>
      <numFmt numFmtId="0" formatCode="General"/>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font>
        <strike val="0"/>
        <outline val="0"/>
        <shadow val="0"/>
        <u val="none"/>
        <vertAlign val="baseline"/>
        <sz val="12"/>
        <name val="Calibri"/>
        <scheme val="minor"/>
      </font>
      <numFmt numFmtId="0" formatCode="General"/>
    </dxf>
    <dxf>
      <font>
        <strike val="0"/>
        <outline val="0"/>
        <shadow val="0"/>
        <u val="none"/>
        <vertAlign val="baseline"/>
        <sz val="12"/>
        <name val="Calibri"/>
        <scheme val="minor"/>
      </font>
    </dxf>
    <dxf>
      <font>
        <b val="0"/>
        <i val="0"/>
        <strike val="0"/>
        <condense val="0"/>
        <extend val="0"/>
        <outline val="0"/>
        <shadow val="0"/>
        <u val="none"/>
        <vertAlign val="baseline"/>
        <sz val="12"/>
        <color theme="1"/>
        <name val="Calibri"/>
        <scheme val="minor"/>
      </font>
      <numFmt numFmtId="0" formatCode="General"/>
    </dxf>
    <dxf>
      <font>
        <strike val="0"/>
        <outline val="0"/>
        <shadow val="0"/>
        <u val="none"/>
        <vertAlign val="baseline"/>
        <sz val="12"/>
        <name val="Calibri"/>
        <scheme val="minor"/>
      </font>
      <numFmt numFmtId="0" formatCode="General"/>
    </dxf>
    <dxf>
      <font>
        <strike val="0"/>
        <outline val="0"/>
        <shadow val="0"/>
        <u val="none"/>
        <vertAlign val="baseline"/>
        <sz val="12"/>
        <name val="Calibri"/>
        <scheme val="minor"/>
      </font>
      <numFmt numFmtId="0" formatCode="General"/>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12"/>
        <name val="Calibri"/>
        <scheme val="minor"/>
      </font>
    </dxf>
    <dxf>
      <font>
        <b/>
        <i val="0"/>
        <strike val="0"/>
        <condense val="0"/>
        <extend val="0"/>
        <outline val="0"/>
        <shadow val="0"/>
        <u val="none"/>
        <vertAlign val="baseline"/>
        <sz val="12"/>
        <color theme="0"/>
        <name val="Calibri"/>
        <scheme val="minor"/>
      </font>
      <fill>
        <patternFill patternType="solid">
          <fgColor theme="4"/>
          <bgColor theme="4"/>
        </patternFill>
      </fill>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i val="0"/>
        <strike val="0"/>
        <condense val="0"/>
        <extend val="0"/>
        <outline val="0"/>
        <shadow val="0"/>
        <u val="none"/>
        <vertAlign val="baseline"/>
        <sz val="12"/>
        <color theme="1"/>
        <name val="Calibri"/>
        <scheme val="minor"/>
      </font>
      <numFmt numFmtId="0" formatCode="General"/>
      <fill>
        <patternFill patternType="solid">
          <fgColor indexed="64"/>
          <bgColor theme="4" tint="0.79998168889431442"/>
        </patternFill>
      </fill>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1"/>
        <name val="Calibri"/>
        <scheme val="minor"/>
      </font>
      <fill>
        <patternFill patternType="solid">
          <fgColor indexed="64"/>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2"/>
        <color theme="0"/>
        <name val="Calibri"/>
        <scheme val="minor"/>
      </font>
      <fill>
        <patternFill patternType="solid">
          <fgColor theme="4"/>
          <bgColor theme="4"/>
        </patternFill>
      </fill>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numFmt numFmtId="0" formatCode="Genera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0"/>
        <name val="Calibri"/>
        <scheme val="minor"/>
      </font>
      <fill>
        <patternFill patternType="solid">
          <fgColor theme="4"/>
          <bgColor theme="4"/>
        </patternFill>
      </fill>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fill>
        <patternFill patternType="solid">
          <fgColor indexed="64"/>
          <bgColor rgb="FFFCE4D6"/>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indexed="64"/>
          <bgColor rgb="FFFCE4D6"/>
        </patternFill>
      </fill>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rgb="FFC6E0B4"/>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indexed="64"/>
          <bgColor rgb="FFC6E0B4"/>
        </patternFill>
      </fill>
      <border diagonalUp="0" diagonalDown="0" outline="0">
        <left/>
        <right/>
        <top style="thin">
          <color theme="4" tint="0.39997558519241921"/>
        </top>
        <bottom/>
      </border>
    </dxf>
    <dxf>
      <font>
        <b/>
        <i val="0"/>
        <strike val="0"/>
        <condense val="0"/>
        <extend val="0"/>
        <outline val="0"/>
        <shadow val="0"/>
        <u val="none"/>
        <vertAlign val="baseline"/>
        <sz val="12"/>
        <color theme="1"/>
        <name val="Calibri"/>
        <scheme val="minor"/>
      </font>
      <numFmt numFmtId="0" formatCode="General"/>
      <fill>
        <patternFill patternType="solid">
          <fgColor indexed="64"/>
          <bgColor theme="4" tint="0.79998168889431442"/>
        </patternFill>
      </fill>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1"/>
        <name val="Calibri"/>
        <scheme val="minor"/>
      </font>
      <fill>
        <patternFill patternType="solid">
          <fgColor indexed="64"/>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0"/>
        <name val="Calibri"/>
        <scheme val="minor"/>
      </font>
      <fill>
        <patternFill patternType="solid">
          <fgColor theme="4"/>
          <bgColor theme="4"/>
        </patternFill>
      </fill>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border diagonalUp="0" diagonalDown="0" outline="0">
        <left/>
        <right/>
        <top style="thin">
          <color theme="4" tint="0.39997558519241921"/>
        </top>
        <bottom/>
      </border>
    </dxf>
    <dxf>
      <font>
        <b/>
        <i val="0"/>
        <strike val="0"/>
        <condense val="0"/>
        <extend val="0"/>
        <outline val="0"/>
        <shadow val="0"/>
        <u val="none"/>
        <vertAlign val="baseline"/>
        <sz val="12"/>
        <color theme="1"/>
        <name val="Calibri"/>
        <scheme val="minor"/>
      </font>
      <numFmt numFmtId="0" formatCode="General"/>
      <fill>
        <patternFill patternType="solid">
          <fgColor indexed="64"/>
          <bgColor theme="4" tint="0.79998168889431442"/>
        </patternFill>
      </fill>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1"/>
        <name val="Calibri"/>
        <scheme val="minor"/>
      </font>
      <fill>
        <patternFill patternType="solid">
          <fgColor indexed="64"/>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border diagonalUp="0" diagonalDown="0" outline="0">
        <left/>
        <right/>
        <top style="thin">
          <color theme="4" tint="0.39997558519241921"/>
        </top>
        <bottom/>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2"/>
        <color theme="0"/>
        <name val="Calibri"/>
        <scheme val="minor"/>
      </font>
      <fill>
        <patternFill patternType="solid">
          <fgColor theme="4"/>
          <bgColor theme="4"/>
        </patternFill>
      </fill>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alignment wrapText="1"/>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none"/>
      </fill>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2"/>
        <color theme="0"/>
        <name val="Calibri"/>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Helsen, Emelie" id="{35A4527A-5CB4-4F35-A022-0AB73EBDAC18}" userId="S::ehelsen@ic.ac.uk::24e80d29-df7f-41a4-a979-454187c540b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Table14" displayName="Table14" ref="B2:P62" totalsRowShown="0" headerRowDxfId="186" dataDxfId="185" headerRowBorderDxfId="183" tableBorderDxfId="184" totalsRowBorderDxfId="182">
  <autoFilter ref="B2:P62" xr:uid="{00000000-0009-0000-0100-00000E000000}"/>
  <tableColumns count="15">
    <tableColumn id="1" xr3:uid="{00000000-0010-0000-0000-000001000000}" name="Project number" dataDxfId="181"/>
    <tableColumn id="2" xr3:uid="{00000000-0010-0000-0000-000002000000}" name="Reach" dataDxfId="180"/>
    <tableColumn id="3" xr3:uid="{00000000-0010-0000-0000-000003000000}" name="Impact" dataDxfId="179"/>
    <tableColumn id="4" xr3:uid="{00000000-0010-0000-0000-000004000000}" name="Time sensitivity " dataDxfId="178"/>
    <tableColumn id="5" xr3:uid="{00000000-0010-0000-0000-000005000000}" name="Values" dataDxfId="177"/>
    <tableColumn id="6" xr3:uid="{00000000-0010-0000-0000-000006000000}" name="Profitability" dataDxfId="176"/>
    <tableColumn id="7" xr3:uid="{00000000-0010-0000-0000-000007000000}" name="Risk" dataDxfId="175"/>
    <tableColumn id="8" xr3:uid="{00000000-0010-0000-0000-000008000000}" name="Weighted av" dataDxfId="174"/>
    <tableColumn id="9" xr3:uid="{00000000-0010-0000-0000-000009000000}" name="Project Name" dataDxfId="173"/>
    <tableColumn id="10" xr3:uid="{00000000-0010-0000-0000-00000A000000}" name="Time Taken"/>
    <tableColumn id="11" xr3:uid="{00000000-0010-0000-0000-00000B000000}" name="Outcome" dataDxfId="172"/>
    <tableColumn id="12" xr3:uid="{00000000-0010-0000-0000-00000C000000}" name="Who?" dataDxfId="171"/>
    <tableColumn id="13" xr3:uid="{00000000-0010-0000-0000-00000D000000}" name="Resource Allocated" dataDxfId="170"/>
    <tableColumn id="14" xr3:uid="{00000000-0010-0000-0000-00000E000000}" name="Same way different way" dataDxfId="169"/>
    <tableColumn id="15" xr3:uid="{00000000-0010-0000-0000-00000F000000}" name="Notes" dataDxfId="1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S1:V63" totalsRowShown="0">
  <autoFilter ref="S1:V63" xr:uid="{00000000-0009-0000-0100-000003000000}"/>
  <sortState ref="S2:V63">
    <sortCondition ref="T1:T63"/>
  </sortState>
  <tableColumns count="4">
    <tableColumn id="1" xr3:uid="{00000000-0010-0000-0900-000001000000}" name="Project Number"/>
    <tableColumn id="2" xr3:uid="{00000000-0010-0000-0900-000002000000}" name="Work package description"/>
    <tableColumn id="3" xr3:uid="{00000000-0010-0000-0900-000003000000}" name="Time"/>
    <tableColumn id="4" xr3:uid="{00000000-0010-0000-0900-000004000000}" name="Bucke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able1" displayName="Table1" ref="C1:L35" totalsRowCount="1">
  <autoFilter ref="C1:L34" xr:uid="{00000000-0009-0000-0100-000001000000}"/>
  <tableColumns count="10">
    <tableColumn id="1" xr3:uid="{00000000-0010-0000-0A00-000001000000}" name="Title" totalsRowLabel="Total"/>
    <tableColumn id="2" xr3:uid="{00000000-0010-0000-0A00-000002000000}" name="Time" totalsRowFunction="sum"/>
    <tableColumn id="3" xr3:uid="{00000000-0010-0000-0A00-000003000000}" name="Bucket"/>
    <tableColumn id="4" xr3:uid="{00000000-0010-0000-0A00-000004000000}" name="Reach"/>
    <tableColumn id="5" xr3:uid="{00000000-0010-0000-0A00-000005000000}" name="Impact"/>
    <tableColumn id="6" xr3:uid="{00000000-0010-0000-0A00-000006000000}" name="Time sensitivity "/>
    <tableColumn id="7" xr3:uid="{00000000-0010-0000-0A00-000007000000}" name="Values"/>
    <tableColumn id="8" xr3:uid="{00000000-0010-0000-0A00-000008000000}" name="Profitability"/>
    <tableColumn id="9" xr3:uid="{00000000-0010-0000-0A00-000009000000}" name="Risk"/>
    <tableColumn id="10" xr3:uid="{00000000-0010-0000-0A00-00000A000000}" name="ID"/>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9" displayName="Table9" ref="O13:V46" totalsRowShown="0">
  <autoFilter ref="O13:V46" xr:uid="{00000000-0009-0000-0100-000009000000}"/>
  <sortState ref="O14:V46">
    <sortCondition descending="1" ref="V13:V46"/>
  </sortState>
  <tableColumns count="8">
    <tableColumn id="1" xr3:uid="{00000000-0010-0000-0B00-000001000000}" name="Title" dataDxfId="20"/>
    <tableColumn id="2" xr3:uid="{00000000-0010-0000-0B00-000002000000}" name="Reach"/>
    <tableColumn id="3" xr3:uid="{00000000-0010-0000-0B00-000003000000}" name="Impact"/>
    <tableColumn id="4" xr3:uid="{00000000-0010-0000-0B00-000004000000}" name="Time sensitivity "/>
    <tableColumn id="5" xr3:uid="{00000000-0010-0000-0B00-000005000000}" name="Values"/>
    <tableColumn id="6" xr3:uid="{00000000-0010-0000-0B00-000006000000}" name="Profitability"/>
    <tableColumn id="7" xr3:uid="{00000000-0010-0000-0B00-000007000000}" name="Risk"/>
    <tableColumn id="8" xr3:uid="{00000000-0010-0000-0B00-000008000000}" name="Overall" dataDxfId="1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C000000}" name="Table4" displayName="Table4" ref="C2:L101" totalsRowShown="0" headerRowDxfId="18" headerRowBorderDxfId="16" tableBorderDxfId="17">
  <autoFilter ref="C2:L101" xr:uid="{00000000-0009-0000-0100-000004000000}"/>
  <tableColumns count="10">
    <tableColumn id="1" xr3:uid="{00000000-0010-0000-0C00-000001000000}" name="Title"/>
    <tableColumn id="2" xr3:uid="{00000000-0010-0000-0C00-000002000000}" name="Time"/>
    <tableColumn id="3" xr3:uid="{00000000-0010-0000-0C00-000003000000}" name="Bucket"/>
    <tableColumn id="11" xr3:uid="{00000000-0010-0000-0C00-00000B000000}" name="BIZ ID"/>
    <tableColumn id="4" xr3:uid="{00000000-0010-0000-0C00-000004000000}" name="Reach"/>
    <tableColumn id="5" xr3:uid="{00000000-0010-0000-0C00-000005000000}" name="Impact"/>
    <tableColumn id="6" xr3:uid="{00000000-0010-0000-0C00-000006000000}" name="Time sensitivity "/>
    <tableColumn id="7" xr3:uid="{00000000-0010-0000-0C00-000007000000}" name="Values"/>
    <tableColumn id="8" xr3:uid="{00000000-0010-0000-0C00-000008000000}" name="Profitability"/>
    <tableColumn id="9" xr3:uid="{00000000-0010-0000-0C00-000009000000}" name="Risk"/>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D000000}" name="Table10" displayName="Table10" ref="N19:U39" totalsRowShown="0" headerRowDxfId="15" tableBorderDxfId="14">
  <autoFilter ref="N19:U39" xr:uid="{00000000-0009-0000-0100-00000A000000}"/>
  <tableColumns count="8">
    <tableColumn id="1" xr3:uid="{00000000-0010-0000-0D00-000001000000}" name="Title" dataDxfId="13"/>
    <tableColumn id="2" xr3:uid="{00000000-0010-0000-0D00-000002000000}" name="Reach"/>
    <tableColumn id="3" xr3:uid="{00000000-0010-0000-0D00-000003000000}" name="Impact"/>
    <tableColumn id="4" xr3:uid="{00000000-0010-0000-0D00-000004000000}" name="Time sensitivity "/>
    <tableColumn id="5" xr3:uid="{00000000-0010-0000-0D00-000005000000}" name="Values"/>
    <tableColumn id="6" xr3:uid="{00000000-0010-0000-0D00-000006000000}" name="Profitability"/>
    <tableColumn id="7" xr3:uid="{00000000-0010-0000-0D00-000007000000}" name="Risk"/>
    <tableColumn id="8" xr3:uid="{00000000-0010-0000-0D00-000008000000}" name="Overall"/>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46" displayName="Table46" ref="C3:L10" totalsRowShown="0" headerRowDxfId="12" headerRowBorderDxfId="10" tableBorderDxfId="11">
  <autoFilter ref="C3:L10" xr:uid="{00000000-0009-0000-0100-000005000000}"/>
  <sortState ref="C4:L10">
    <sortCondition descending="1" ref="L4:L10"/>
  </sortState>
  <tableColumns count="10">
    <tableColumn id="1" xr3:uid="{00000000-0010-0000-0E00-000001000000}" name="Title"/>
    <tableColumn id="2" xr3:uid="{00000000-0010-0000-0E00-000002000000}" name="Time"/>
    <tableColumn id="3" xr3:uid="{00000000-0010-0000-0E00-000003000000}" name="Bucket"/>
    <tableColumn id="4" xr3:uid="{00000000-0010-0000-0E00-000004000000}" name="Reach"/>
    <tableColumn id="5" xr3:uid="{00000000-0010-0000-0E00-000005000000}" name="Impact"/>
    <tableColumn id="6" xr3:uid="{00000000-0010-0000-0E00-000006000000}" name="Time sensitivity "/>
    <tableColumn id="7" xr3:uid="{00000000-0010-0000-0E00-000007000000}" name="Values"/>
    <tableColumn id="8" xr3:uid="{00000000-0010-0000-0E00-000008000000}" name="Profitability"/>
    <tableColumn id="9" xr3:uid="{00000000-0010-0000-0E00-000009000000}" name="Risk"/>
    <tableColumn id="10" xr3:uid="{00000000-0010-0000-0E00-00000A000000}" name="weighted Average" dataDxfId="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Table47" displayName="Table47" ref="C3:K22" totalsRowShown="0" headerRowDxfId="8" headerRowBorderDxfId="6" tableBorderDxfId="7">
  <autoFilter ref="C3:K22" xr:uid="{00000000-0009-0000-0100-000006000000}"/>
  <tableColumns count="9">
    <tableColumn id="1" xr3:uid="{00000000-0010-0000-0F00-000001000000}" name="Title"/>
    <tableColumn id="2" xr3:uid="{00000000-0010-0000-0F00-000002000000}" name="Time"/>
    <tableColumn id="3" xr3:uid="{00000000-0010-0000-0F00-000003000000}" name="Bucket"/>
    <tableColumn id="4" xr3:uid="{00000000-0010-0000-0F00-000004000000}" name="Reach"/>
    <tableColumn id="5" xr3:uid="{00000000-0010-0000-0F00-000005000000}" name="Impact"/>
    <tableColumn id="6" xr3:uid="{00000000-0010-0000-0F00-000006000000}" name="Time sensitivity "/>
    <tableColumn id="7" xr3:uid="{00000000-0010-0000-0F00-000007000000}" name="Values"/>
    <tableColumn id="8" xr3:uid="{00000000-0010-0000-0F00-000008000000}" name="Profitability"/>
    <tableColumn id="9" xr3:uid="{00000000-0010-0000-0F00-000009000000}" name="Risk"/>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Table48" displayName="Table48" ref="C3:K21" totalsRowCount="1" headerRowDxfId="5" headerRowBorderDxfId="3" tableBorderDxfId="4">
  <autoFilter ref="C3:K20" xr:uid="{00000000-0009-0000-0100-000007000000}"/>
  <tableColumns count="9">
    <tableColumn id="1" xr3:uid="{00000000-0010-0000-1000-000001000000}" name="Title" totalsRowLabel="Total"/>
    <tableColumn id="2" xr3:uid="{00000000-0010-0000-1000-000002000000}" name="Time" totalsRowFunction="sum"/>
    <tableColumn id="3" xr3:uid="{00000000-0010-0000-1000-000003000000}" name="Bucket"/>
    <tableColumn id="4" xr3:uid="{00000000-0010-0000-1000-000004000000}" name="Reach"/>
    <tableColumn id="5" xr3:uid="{00000000-0010-0000-1000-000005000000}" name="Impact"/>
    <tableColumn id="6" xr3:uid="{00000000-0010-0000-1000-000006000000}" name="Time sensitivity "/>
    <tableColumn id="7" xr3:uid="{00000000-0010-0000-1000-000007000000}" name="Values"/>
    <tableColumn id="8" xr3:uid="{00000000-0010-0000-1000-000008000000}" name="Profitability"/>
    <tableColumn id="9" xr3:uid="{00000000-0010-0000-1000-000009000000}" name="Risk"/>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1000000}" name="Table479" displayName="Table479" ref="C3:K10" totalsRowShown="0" headerRowDxfId="2" headerRowBorderDxfId="0" tableBorderDxfId="1">
  <autoFilter ref="C3:K10" xr:uid="{00000000-0009-0000-0100-000008000000}"/>
  <tableColumns count="9">
    <tableColumn id="1" xr3:uid="{00000000-0010-0000-1100-000001000000}" name="Title"/>
    <tableColumn id="2" xr3:uid="{00000000-0010-0000-1100-000002000000}" name="Time"/>
    <tableColumn id="3" xr3:uid="{00000000-0010-0000-1100-000003000000}" name="Bucket"/>
    <tableColumn id="4" xr3:uid="{00000000-0010-0000-1100-000004000000}" name="Reach"/>
    <tableColumn id="5" xr3:uid="{00000000-0010-0000-1100-000005000000}" name="Impact"/>
    <tableColumn id="6" xr3:uid="{00000000-0010-0000-1100-000006000000}" name="Time sensitivity "/>
    <tableColumn id="7" xr3:uid="{00000000-0010-0000-1100-000007000000}" name="Values"/>
    <tableColumn id="8" xr3:uid="{00000000-0010-0000-1100-000008000000}" name="Profitability"/>
    <tableColumn id="9" xr3:uid="{00000000-0010-0000-1100-000009000000}" name="Ris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6" displayName="Table16" ref="B2:O33" totalsRowCount="1" headerRowDxfId="167" dataDxfId="166" headerRowBorderDxfId="164" tableBorderDxfId="165" totalsRowBorderDxfId="163">
  <autoFilter ref="B2:O32" xr:uid="{00000000-0009-0000-0100-000010000000}"/>
  <sortState ref="B3:O32">
    <sortCondition ref="L2:L32"/>
  </sortState>
  <tableColumns count="14">
    <tableColumn id="1" xr3:uid="{00000000-0010-0000-0100-000001000000}" name="Project number" totalsRowLabel="Total" dataDxfId="161" totalsRowDxfId="162"/>
    <tableColumn id="2" xr3:uid="{00000000-0010-0000-0100-000002000000}" name="Reach" dataDxfId="159" totalsRowDxfId="160"/>
    <tableColumn id="3" xr3:uid="{00000000-0010-0000-0100-000003000000}" name="Impact" dataDxfId="157" totalsRowDxfId="158"/>
    <tableColumn id="4" xr3:uid="{00000000-0010-0000-0100-000004000000}" name="Time sensitivity " dataDxfId="155" totalsRowDxfId="156"/>
    <tableColumn id="5" xr3:uid="{00000000-0010-0000-0100-000005000000}" name="Values" dataDxfId="153" totalsRowDxfId="154"/>
    <tableColumn id="6" xr3:uid="{00000000-0010-0000-0100-000006000000}" name="Profitability" dataDxfId="151" totalsRowDxfId="152"/>
    <tableColumn id="7" xr3:uid="{00000000-0010-0000-0100-000007000000}" name="Risk" dataDxfId="149" totalsRowDxfId="150"/>
    <tableColumn id="8" xr3:uid="{00000000-0010-0000-0100-000008000000}" name="Weighted av" dataDxfId="147" totalsRowDxfId="148"/>
    <tableColumn id="9" xr3:uid="{00000000-0010-0000-0100-000009000000}" name="Project Name" dataDxfId="145" totalsRowDxfId="146"/>
    <tableColumn id="10" xr3:uid="{00000000-0010-0000-0100-00000A000000}" name="Time Taken" totalsRowFunction="sum" totalsRowDxfId="144"/>
    <tableColumn id="11" xr3:uid="{00000000-0010-0000-0100-00000B000000}" name="Outcome" dataDxfId="142" totalsRowDxfId="143"/>
    <tableColumn id="12" xr3:uid="{00000000-0010-0000-0100-00000C000000}" name="Who?" dataDxfId="140" totalsRowDxfId="141"/>
    <tableColumn id="13" xr3:uid="{00000000-0010-0000-0100-00000D000000}" name="Resource allocated" dataDxfId="138" totalsRowDxfId="139"/>
    <tableColumn id="14" xr3:uid="{00000000-0010-0000-0100-00000E000000}" name="same way diff way" totalsRowFunction="count" dataDxfId="136" totalsRowDxfId="13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2000000}" name="Table17" displayName="Table17" ref="B2:O39" totalsRowCount="1" headerRowDxfId="135" dataDxfId="134" headerRowBorderDxfId="132" tableBorderDxfId="133" totalsRowBorderDxfId="131">
  <autoFilter ref="B2:O38" xr:uid="{00000000-0009-0000-0100-000011000000}"/>
  <tableColumns count="14">
    <tableColumn id="1" xr3:uid="{00000000-0010-0000-0200-000001000000}" name="Project number" totalsRowLabel="Total" dataDxfId="129" totalsRowDxfId="130"/>
    <tableColumn id="2" xr3:uid="{00000000-0010-0000-0200-000002000000}" name="Reach" dataDxfId="127" totalsRowDxfId="128"/>
    <tableColumn id="3" xr3:uid="{00000000-0010-0000-0200-000003000000}" name="Impact" dataDxfId="125" totalsRowDxfId="126"/>
    <tableColumn id="4" xr3:uid="{00000000-0010-0000-0200-000004000000}" name="Time sensitivity " dataDxfId="123" totalsRowDxfId="124"/>
    <tableColumn id="5" xr3:uid="{00000000-0010-0000-0200-000005000000}" name="Values" dataDxfId="121" totalsRowDxfId="122"/>
    <tableColumn id="6" xr3:uid="{00000000-0010-0000-0200-000006000000}" name="Profitability" dataDxfId="119" totalsRowDxfId="120"/>
    <tableColumn id="7" xr3:uid="{00000000-0010-0000-0200-000007000000}" name="Risk" dataDxfId="117" totalsRowDxfId="118"/>
    <tableColumn id="8" xr3:uid="{00000000-0010-0000-0200-000008000000}" name="Weighted av" dataDxfId="115" totalsRowDxfId="116"/>
    <tableColumn id="9" xr3:uid="{00000000-0010-0000-0200-000009000000}" name="Project Name" dataDxfId="113" totalsRowDxfId="114"/>
    <tableColumn id="10" xr3:uid="{00000000-0010-0000-0200-00000A000000}" name="Time Taken" totalsRowFunction="sum" dataDxfId="111" totalsRowDxfId="112"/>
    <tableColumn id="11" xr3:uid="{00000000-0010-0000-0200-00000B000000}" name="Outcome" dataDxfId="109" totalsRowDxfId="110"/>
    <tableColumn id="12" xr3:uid="{00000000-0010-0000-0200-00000C000000}" name="Who?" dataDxfId="107" totalsRowDxfId="108"/>
    <tableColumn id="13" xr3:uid="{00000000-0010-0000-0200-00000D000000}" name="Resource allocated" dataDxfId="105" totalsRowDxfId="106"/>
    <tableColumn id="14" xr3:uid="{00000000-0010-0000-0200-00000E000000}" name="same way diff way" totalsRowFunction="count" dataDxfId="103" totalsRowDxfId="10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e18" displayName="Table18" ref="B2:Q42" totalsRowShown="0" headerRowDxfId="102" dataDxfId="101" headerRowBorderDxfId="99" tableBorderDxfId="100" totalsRowBorderDxfId="98">
  <autoFilter ref="B2:Q42" xr:uid="{00000000-0009-0000-0100-000012000000}"/>
  <tableColumns count="16">
    <tableColumn id="1" xr3:uid="{00000000-0010-0000-0300-000001000000}" name="Project number" dataDxfId="97"/>
    <tableColumn id="2" xr3:uid="{00000000-0010-0000-0300-000002000000}" name="Reach" dataDxfId="96"/>
    <tableColumn id="3" xr3:uid="{00000000-0010-0000-0300-000003000000}" name="Impact" dataDxfId="95"/>
    <tableColumn id="4" xr3:uid="{00000000-0010-0000-0300-000004000000}" name="Time sensitivity " dataDxfId="94"/>
    <tableColumn id="5" xr3:uid="{00000000-0010-0000-0300-000005000000}" name="Values" dataDxfId="93"/>
    <tableColumn id="6" xr3:uid="{00000000-0010-0000-0300-000006000000}" name="Profitability" dataDxfId="92"/>
    <tableColumn id="7" xr3:uid="{00000000-0010-0000-0300-000007000000}" name="Risk" dataDxfId="91"/>
    <tableColumn id="8" xr3:uid="{00000000-0010-0000-0300-000008000000}" name="Weighted av" dataDxfId="90"/>
    <tableColumn id="9" xr3:uid="{00000000-0010-0000-0300-000009000000}" name="Project Name"/>
    <tableColumn id="10" xr3:uid="{00000000-0010-0000-0300-00000A000000}" name="Time Taken" dataDxfId="89"/>
    <tableColumn id="11" xr3:uid="{00000000-0010-0000-0300-00000B000000}" name="Outcome" dataDxfId="88"/>
    <tableColumn id="12" xr3:uid="{00000000-0010-0000-0300-00000C000000}" name="Who?" dataDxfId="87"/>
    <tableColumn id="13" xr3:uid="{00000000-0010-0000-0300-00000D000000}" name="Resource allocated" dataDxfId="86"/>
    <tableColumn id="14" xr3:uid="{00000000-0010-0000-0300-00000E000000}" name="Same way diff way" dataDxfId="85"/>
    <tableColumn id="15" xr3:uid="{00000000-0010-0000-0300-00000F000000}" name="notes" dataDxfId="84"/>
    <tableColumn id="16" xr3:uid="{00000000-0010-0000-0300-000010000000}" name="Column1" dataDxfId="8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15" displayName="Table15" ref="B2:P45" totalsRowCount="1" headerRowDxfId="82" headerRowBorderDxfId="80" tableBorderDxfId="81" totalsRowBorderDxfId="79">
  <autoFilter ref="B2:P44" xr:uid="{00000000-0009-0000-0100-00000F000000}"/>
  <tableColumns count="15">
    <tableColumn id="1" xr3:uid="{00000000-0010-0000-0400-000001000000}" name="Project number" totalsRowLabel="Total" dataDxfId="77" totalsRowDxfId="78"/>
    <tableColumn id="2" xr3:uid="{00000000-0010-0000-0400-000002000000}" name="Reach" dataDxfId="75" totalsRowDxfId="76"/>
    <tableColumn id="3" xr3:uid="{00000000-0010-0000-0400-000003000000}" name="Impact" dataDxfId="73" totalsRowDxfId="74"/>
    <tableColumn id="4" xr3:uid="{00000000-0010-0000-0400-000004000000}" name="Time sensitivity " dataDxfId="71" totalsRowDxfId="72"/>
    <tableColumn id="5" xr3:uid="{00000000-0010-0000-0400-000005000000}" name="Values" dataDxfId="69" totalsRowDxfId="70"/>
    <tableColumn id="6" xr3:uid="{00000000-0010-0000-0400-000006000000}" name="Profitability" dataDxfId="67" totalsRowDxfId="68"/>
    <tableColumn id="7" xr3:uid="{00000000-0010-0000-0400-000007000000}" name="Risk" dataDxfId="65" totalsRowDxfId="66"/>
    <tableColumn id="8" xr3:uid="{00000000-0010-0000-0400-000008000000}" name="Weighted av" dataDxfId="63" totalsRowDxfId="64"/>
    <tableColumn id="9" xr3:uid="{00000000-0010-0000-0400-000009000000}" name="Project Name" dataDxfId="61" totalsRowDxfId="62"/>
    <tableColumn id="10" xr3:uid="{00000000-0010-0000-0400-00000A000000}" name="Time Taken" totalsRowFunction="sum" dataDxfId="59" totalsRowDxfId="60"/>
    <tableColumn id="12" xr3:uid="{00000000-0010-0000-0400-00000C000000}" name="Outcome" dataDxfId="57" totalsRowDxfId="58"/>
    <tableColumn id="13" xr3:uid="{00000000-0010-0000-0400-00000D000000}" name="Who?" dataDxfId="55" totalsRowDxfId="56"/>
    <tableColumn id="14" xr3:uid="{00000000-0010-0000-0400-00000E000000}" name="Resource Allocated" dataDxfId="53" totalsRowDxfId="54"/>
    <tableColumn id="15" xr3:uid="{00000000-0010-0000-0400-00000F000000}" name="Same way different way" dataDxfId="51" totalsRowDxfId="52"/>
    <tableColumn id="11" xr3:uid="{00000000-0010-0000-0400-00000B000000}" name="Notes" totalsRowFunction="count" dataDxfId="49" totalsRowDxfId="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projectlist" displayName="projectlist" ref="Y2:AD163" totalsRowShown="0" headerRowDxfId="48" dataDxfId="47">
  <autoFilter ref="Y2:AD163" xr:uid="{00000000-0009-0000-0100-00000B000000}"/>
  <tableColumns count="6">
    <tableColumn id="1" xr3:uid="{00000000-0010-0000-0500-000001000000}" name="Project Number" dataDxfId="46"/>
    <tableColumn id="2" xr3:uid="{00000000-0010-0000-0500-000002000000}" name="Work package description" dataDxfId="45"/>
    <tableColumn id="3" xr3:uid="{00000000-0010-0000-0500-000003000000}" name="Time" dataDxfId="44"/>
    <tableColumn id="4" xr3:uid="{00000000-0010-0000-0500-000004000000}" name="Bucket" dataDxfId="43"/>
    <tableColumn id="5" xr3:uid="{00000000-0010-0000-0500-000005000000}" name="Next Step" dataDxfId="42"/>
    <tableColumn id="6" xr3:uid="{00000000-0010-0000-0500-000006000000}" name="If How" dataDxfId="4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2" displayName="Table12" ref="C2:O211" totalsRowShown="0" headerRowDxfId="40" dataDxfId="39" headerRowBorderDxfId="37" tableBorderDxfId="38">
  <autoFilter ref="C2:O211" xr:uid="{00000000-0009-0000-0100-00000C000000}">
    <filterColumn colId="11">
      <filters>
        <filter val="Core"/>
      </filters>
    </filterColumn>
  </autoFilter>
  <sortState ref="C3:N167">
    <sortCondition descending="1" ref="J2:J167"/>
  </sortState>
  <tableColumns count="13">
    <tableColumn id="1" xr3:uid="{00000000-0010-0000-0600-000001000000}" name="Project number" dataDxfId="36"/>
    <tableColumn id="2" xr3:uid="{00000000-0010-0000-0600-000002000000}" name="Reach" dataDxfId="35"/>
    <tableColumn id="3" xr3:uid="{00000000-0010-0000-0600-000003000000}" name="Impact" dataDxfId="34"/>
    <tableColumn id="4" xr3:uid="{00000000-0010-0000-0600-000004000000}" name="Time sensitivity " dataDxfId="33"/>
    <tableColumn id="5" xr3:uid="{00000000-0010-0000-0600-000005000000}" name="Values" dataDxfId="32"/>
    <tableColumn id="6" xr3:uid="{00000000-0010-0000-0600-000006000000}" name="Profitability" dataDxfId="31"/>
    <tableColumn id="7" xr3:uid="{00000000-0010-0000-0600-000007000000}" name="Risk" dataDxfId="30"/>
    <tableColumn id="8" xr3:uid="{00000000-0010-0000-0600-000008000000}" name="Weighted av" dataDxfId="29"/>
    <tableColumn id="9" xr3:uid="{00000000-0010-0000-0600-000009000000}" name="Project Name" dataDxfId="28">
      <calculatedColumnFormula>VLOOKUP(Table12[[#This Row],[Project number]],projectlist[],2,FALSE)</calculatedColumnFormula>
    </tableColumn>
    <tableColumn id="10" xr3:uid="{00000000-0010-0000-0600-00000A000000}" name="Time Taken" dataDxfId="27">
      <calculatedColumnFormula>VLOOKUP(Table12[[#This Row],[Project number]],projectlist[],3,FALSE)</calculatedColumnFormula>
    </tableColumn>
    <tableColumn id="12" xr3:uid="{00000000-0010-0000-0600-00000C000000}" name="Column1" dataDxfId="26"/>
    <tableColumn id="11" xr3:uid="{00000000-0010-0000-0600-00000B000000}" name="Outcome" dataDxfId="25"/>
    <tableColumn id="13" xr3:uid="{00000000-0010-0000-0600-00000D000000}" name="Who?" dataDxfId="24">
      <calculatedColumnFormula>VLOOKUP(Table12[[#This Row],[Project number]],split[],2,FALSE)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split" displayName="split" ref="T2:U151" totalsRowShown="0">
  <autoFilter ref="T2:U151" xr:uid="{00000000-0009-0000-0100-00000D000000}"/>
  <tableColumns count="2">
    <tableColumn id="2" xr3:uid="{00000000-0010-0000-0700-000002000000}" name="Project Number"/>
    <tableColumn id="3" xr3:uid="{00000000-0010-0000-0700-000003000000}" name="Directorate" dataDxfId="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2" displayName="Table2" ref="C1:O51" totalsRowShown="0">
  <autoFilter ref="C1:O51" xr:uid="{00000000-0009-0000-0100-000002000000}"/>
  <sortState ref="C2:O51">
    <sortCondition ref="K1:K51"/>
  </sortState>
  <tableColumns count="13">
    <tableColumn id="1" xr3:uid="{00000000-0010-0000-0800-000001000000}" name="Project number"/>
    <tableColumn id="2" xr3:uid="{00000000-0010-0000-0800-000002000000}" name="Reach"/>
    <tableColumn id="3" xr3:uid="{00000000-0010-0000-0800-000003000000}" name="Impact"/>
    <tableColumn id="4" xr3:uid="{00000000-0010-0000-0800-000004000000}" name="Time sensitivity "/>
    <tableColumn id="5" xr3:uid="{00000000-0010-0000-0800-000005000000}" name="Values"/>
    <tableColumn id="6" xr3:uid="{00000000-0010-0000-0800-000006000000}" name="Profitability"/>
    <tableColumn id="7" xr3:uid="{00000000-0010-0000-0800-000007000000}" name="Risk"/>
    <tableColumn id="8" xr3:uid="{00000000-0010-0000-0800-000008000000}" name="Weighted av"/>
    <tableColumn id="9" xr3:uid="{00000000-0010-0000-0800-000009000000}" name="Project Name" dataDxfId="22">
      <calculatedColumnFormula>VLOOKUP(Table2[[#This Row],[Project number]],Table3[],2,FALSE)</calculatedColumnFormula>
    </tableColumn>
    <tableColumn id="10" xr3:uid="{00000000-0010-0000-0800-00000A000000}" name="Time Taken" dataDxfId="21">
      <calculatedColumnFormula>VLOOKUP(Table2[[#This Row],[Project number]],Table3[],3,FALSE)</calculatedColumnFormula>
    </tableColumn>
    <tableColumn id="11" xr3:uid="{00000000-0010-0000-0800-00000B000000}" name="Directorate"/>
    <tableColumn id="12" xr3:uid="{00000000-0010-0000-0800-00000C000000}" name="\"/>
    <tableColumn id="13" xr3:uid="{00000000-0010-0000-0800-00000D000000}" name="DON'T D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5" dT="2019-05-15T10:04:31.82" personId="{35A4527A-5CB4-4F35-A022-0AB73EBDAC18}" id="{5FE48A83-E14F-4803-BCAF-B7AE3F39599D}">
    <text xml:space="preserve">I wrongly explained this and confused it with Student projects. Volunteer-led projects are part of Yani's JD and is the result of her redeveloping the community volunteering offer (former Community Connections) to tailor it for student involvement centered around the Imperial Community, resulting in ICU Crew: a group of students who are willing to volunteer their time to improve the student experience from within the Union (HelloICUCrew is part of this). So I would like to put this back on the table to discuss.
</text>
  </threadedComment>
</ThreadedComments>
</file>

<file path=xl/threadedComments/threadedComment2.xml><?xml version="1.0" encoding="utf-8"?>
<ThreadedComments xmlns="http://schemas.microsoft.com/office/spreadsheetml/2018/threadedcomments" xmlns:x="http://schemas.openxmlformats.org/spreadsheetml/2006/main">
  <threadedComment ref="L24" dT="2019-04-02T16:42:01.87" personId="{35A4527A-5CB4-4F35-A022-0AB73EBDAC18}" id="{CB2649B1-BB8A-4478-9025-4529114DD857}">
    <text xml:space="preserve">these are the same, but appear twice?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vmlDrawing" Target="../drawings/vmlDrawing2.v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66"/>
  <sheetViews>
    <sheetView zoomScale="70" workbookViewId="0">
      <selection activeCell="J42" sqref="J42"/>
    </sheetView>
  </sheetViews>
  <sheetFormatPr defaultRowHeight="15"/>
  <cols>
    <col min="2" max="2" width="10.7109375" customWidth="1"/>
    <col min="4" max="4" width="9.85546875" customWidth="1"/>
    <col min="5" max="5" width="18.85546875" customWidth="1"/>
    <col min="6" max="6" width="9.42578125" customWidth="1"/>
    <col min="7" max="7" width="14.85546875" customWidth="1"/>
    <col min="9" max="9" width="15.5703125" customWidth="1"/>
    <col min="10" max="10" width="72.5703125" customWidth="1"/>
    <col min="11" max="11" width="6.28515625" customWidth="1"/>
    <col min="12" max="12" width="12.140625" customWidth="1"/>
    <col min="13" max="13" width="11.42578125" customWidth="1"/>
    <col min="14" max="14" width="21.140625" hidden="1" customWidth="1"/>
    <col min="15" max="15" width="38.7109375" hidden="1" customWidth="1"/>
    <col min="16" max="16" width="66.85546875" style="106" customWidth="1"/>
    <col min="17" max="17" width="8.42578125" customWidth="1"/>
  </cols>
  <sheetData>
    <row r="2" spans="2:17" ht="15.75">
      <c r="B2" s="47" t="s">
        <v>0</v>
      </c>
      <c r="C2" s="47" t="s">
        <v>1</v>
      </c>
      <c r="D2" s="47" t="s">
        <v>2</v>
      </c>
      <c r="E2" s="47" t="s">
        <v>3</v>
      </c>
      <c r="F2" s="47" t="s">
        <v>4</v>
      </c>
      <c r="G2" s="47" t="s">
        <v>5</v>
      </c>
      <c r="H2" s="47" t="s">
        <v>6</v>
      </c>
      <c r="I2" s="47" t="s">
        <v>7</v>
      </c>
      <c r="J2" s="47" t="s">
        <v>8</v>
      </c>
      <c r="K2" s="47" t="s">
        <v>9</v>
      </c>
      <c r="L2" s="47" t="s">
        <v>10</v>
      </c>
      <c r="M2" s="47" t="s">
        <v>11</v>
      </c>
      <c r="N2" s="47" t="s">
        <v>12</v>
      </c>
      <c r="O2" s="47" t="s">
        <v>13</v>
      </c>
      <c r="P2" s="99" t="s">
        <v>14</v>
      </c>
      <c r="Q2" s="98" t="s">
        <v>15</v>
      </c>
    </row>
    <row r="3" spans="2:17" ht="15.75">
      <c r="B3" s="55">
        <v>7</v>
      </c>
      <c r="C3" s="55">
        <v>10</v>
      </c>
      <c r="D3" s="55">
        <v>10</v>
      </c>
      <c r="E3" s="55">
        <v>8</v>
      </c>
      <c r="F3" s="55">
        <v>9</v>
      </c>
      <c r="G3" s="55">
        <v>7</v>
      </c>
      <c r="H3" s="55">
        <v>10</v>
      </c>
      <c r="I3" s="55">
        <v>9.5500000000000007</v>
      </c>
      <c r="J3" s="69" t="s">
        <v>16</v>
      </c>
      <c r="K3" s="55">
        <v>0</v>
      </c>
      <c r="L3" s="55" t="s">
        <v>17</v>
      </c>
      <c r="M3" s="55" t="s">
        <v>18</v>
      </c>
      <c r="N3" s="74" t="s">
        <v>19</v>
      </c>
      <c r="O3" s="66" t="s">
        <v>20</v>
      </c>
      <c r="P3" s="100" t="s">
        <v>21</v>
      </c>
    </row>
    <row r="4" spans="2:17" ht="15.75">
      <c r="B4" s="54">
        <v>83</v>
      </c>
      <c r="C4" s="54">
        <v>10</v>
      </c>
      <c r="D4" s="54">
        <v>10</v>
      </c>
      <c r="E4" s="54">
        <v>4</v>
      </c>
      <c r="F4" s="54">
        <v>10</v>
      </c>
      <c r="G4" s="54">
        <v>4</v>
      </c>
      <c r="H4" s="54">
        <v>7</v>
      </c>
      <c r="I4" s="54">
        <v>9.0999999999999979</v>
      </c>
      <c r="J4" s="67" t="s">
        <v>22</v>
      </c>
      <c r="K4" s="54">
        <v>35</v>
      </c>
      <c r="L4" s="54" t="s">
        <v>17</v>
      </c>
      <c r="M4" s="54" t="s">
        <v>23</v>
      </c>
      <c r="N4" s="55" t="s">
        <v>19</v>
      </c>
      <c r="O4" s="55" t="s">
        <v>24</v>
      </c>
      <c r="P4" s="101" t="s">
        <v>25</v>
      </c>
      <c r="Q4">
        <v>10</v>
      </c>
    </row>
    <row r="5" spans="2:17" ht="31.5">
      <c r="B5" s="55">
        <v>3</v>
      </c>
      <c r="C5" s="55">
        <v>10</v>
      </c>
      <c r="D5" s="55">
        <v>8</v>
      </c>
      <c r="E5" s="55">
        <v>6</v>
      </c>
      <c r="F5" s="55">
        <v>8</v>
      </c>
      <c r="G5" s="55">
        <v>4</v>
      </c>
      <c r="H5" s="55">
        <v>4</v>
      </c>
      <c r="I5" s="55">
        <v>7.9000000000000012</v>
      </c>
      <c r="J5" s="67" t="s">
        <v>26</v>
      </c>
      <c r="K5" s="55">
        <v>40</v>
      </c>
      <c r="L5" s="55" t="s">
        <v>17</v>
      </c>
      <c r="M5" s="55" t="s">
        <v>23</v>
      </c>
      <c r="N5" s="55" t="s">
        <v>19</v>
      </c>
      <c r="O5" s="55" t="s">
        <v>27</v>
      </c>
      <c r="P5" s="101" t="s">
        <v>28</v>
      </c>
      <c r="Q5">
        <v>10</v>
      </c>
    </row>
    <row r="6" spans="2:17" s="71" customFormat="1" ht="15.75">
      <c r="B6" s="70">
        <v>84</v>
      </c>
      <c r="C6" s="70">
        <v>7</v>
      </c>
      <c r="D6" s="70">
        <v>10</v>
      </c>
      <c r="E6" s="70">
        <v>6</v>
      </c>
      <c r="F6" s="70">
        <v>7</v>
      </c>
      <c r="G6" s="70">
        <v>4</v>
      </c>
      <c r="H6" s="70">
        <v>8</v>
      </c>
      <c r="I6" s="70">
        <v>7.8</v>
      </c>
      <c r="J6" s="70" t="s">
        <v>29</v>
      </c>
      <c r="K6" s="70"/>
      <c r="L6" s="70"/>
      <c r="M6" s="70" t="s">
        <v>23</v>
      </c>
      <c r="N6" s="70"/>
      <c r="O6" s="70"/>
      <c r="P6" s="102"/>
    </row>
    <row r="7" spans="2:17" ht="15.75">
      <c r="B7" s="55">
        <v>9</v>
      </c>
      <c r="C7" s="55">
        <v>7</v>
      </c>
      <c r="D7" s="55">
        <v>8</v>
      </c>
      <c r="E7" s="55">
        <v>6</v>
      </c>
      <c r="F7" s="55">
        <v>7</v>
      </c>
      <c r="G7" s="55">
        <v>5</v>
      </c>
      <c r="H7" s="55">
        <v>7</v>
      </c>
      <c r="I7" s="55">
        <v>7.15</v>
      </c>
      <c r="J7" s="67" t="s">
        <v>30</v>
      </c>
      <c r="K7" s="55">
        <v>80</v>
      </c>
      <c r="L7" s="55" t="s">
        <v>31</v>
      </c>
      <c r="M7" s="55" t="s">
        <v>23</v>
      </c>
      <c r="N7" s="55" t="s">
        <v>19</v>
      </c>
      <c r="O7" s="55" t="s">
        <v>32</v>
      </c>
      <c r="P7" s="101" t="s">
        <v>33</v>
      </c>
      <c r="Q7">
        <v>80</v>
      </c>
    </row>
    <row r="8" spans="2:17" ht="15.75">
      <c r="B8" s="54">
        <v>92</v>
      </c>
      <c r="C8" s="54">
        <v>3</v>
      </c>
      <c r="D8" s="54">
        <v>10</v>
      </c>
      <c r="E8" s="54">
        <v>6</v>
      </c>
      <c r="F8" s="54">
        <v>8</v>
      </c>
      <c r="G8" s="54">
        <v>1</v>
      </c>
      <c r="H8" s="54">
        <v>10</v>
      </c>
      <c r="I8" s="54">
        <v>7</v>
      </c>
      <c r="J8" s="67" t="s">
        <v>34</v>
      </c>
      <c r="K8" s="54">
        <v>150</v>
      </c>
      <c r="L8" s="54" t="s">
        <v>17</v>
      </c>
      <c r="M8" s="54" t="s">
        <v>23</v>
      </c>
      <c r="N8" s="55" t="s">
        <v>19</v>
      </c>
      <c r="O8" s="55" t="s">
        <v>35</v>
      </c>
      <c r="P8" s="101" t="s">
        <v>36</v>
      </c>
      <c r="Q8">
        <v>150</v>
      </c>
    </row>
    <row r="9" spans="2:17" s="71" customFormat="1" ht="15.75">
      <c r="B9" s="70">
        <v>92</v>
      </c>
      <c r="C9" s="70">
        <v>3</v>
      </c>
      <c r="D9" s="70">
        <v>10</v>
      </c>
      <c r="E9" s="70">
        <v>6</v>
      </c>
      <c r="F9" s="70">
        <v>8</v>
      </c>
      <c r="G9" s="70">
        <v>1</v>
      </c>
      <c r="H9" s="70">
        <v>10</v>
      </c>
      <c r="I9" s="70">
        <v>6.8500000000000005</v>
      </c>
      <c r="J9" s="70" t="s">
        <v>34</v>
      </c>
      <c r="K9" s="70"/>
      <c r="L9" s="70"/>
      <c r="M9" s="70" t="s">
        <v>23</v>
      </c>
      <c r="N9" s="70"/>
      <c r="O9" s="70"/>
      <c r="P9" s="102"/>
    </row>
    <row r="10" spans="2:17" ht="15.75">
      <c r="B10" s="54">
        <v>19</v>
      </c>
      <c r="C10" s="54">
        <v>10</v>
      </c>
      <c r="D10" s="54">
        <v>6</v>
      </c>
      <c r="E10" s="54">
        <v>6</v>
      </c>
      <c r="F10" s="54">
        <v>4</v>
      </c>
      <c r="G10" s="54">
        <v>3</v>
      </c>
      <c r="H10" s="54">
        <v>8</v>
      </c>
      <c r="I10" s="54">
        <v>6.85</v>
      </c>
      <c r="J10" s="69" t="s">
        <v>37</v>
      </c>
      <c r="K10" s="54">
        <v>0</v>
      </c>
      <c r="L10" s="54" t="s">
        <v>38</v>
      </c>
      <c r="M10" s="54" t="s">
        <v>39</v>
      </c>
      <c r="N10" s="55"/>
      <c r="O10" s="55"/>
      <c r="P10" s="101"/>
    </row>
    <row r="11" spans="2:17" ht="31.5">
      <c r="B11" s="55">
        <v>91</v>
      </c>
      <c r="C11" s="55">
        <v>6</v>
      </c>
      <c r="D11" s="55">
        <v>8</v>
      </c>
      <c r="E11" s="55">
        <v>7</v>
      </c>
      <c r="F11" s="55">
        <v>1</v>
      </c>
      <c r="G11" s="55">
        <v>5</v>
      </c>
      <c r="H11" s="55">
        <v>7</v>
      </c>
      <c r="I11" s="55">
        <v>6.3000000000000007</v>
      </c>
      <c r="J11" s="67" t="s">
        <v>40</v>
      </c>
      <c r="K11" s="55">
        <v>60</v>
      </c>
      <c r="L11" s="55" t="s">
        <v>38</v>
      </c>
      <c r="M11" s="55" t="s">
        <v>23</v>
      </c>
      <c r="N11" s="55" t="s">
        <v>41</v>
      </c>
      <c r="O11" s="55" t="s">
        <v>42</v>
      </c>
      <c r="P11" s="101" t="s">
        <v>43</v>
      </c>
      <c r="Q11">
        <v>10</v>
      </c>
    </row>
    <row r="12" spans="2:17" ht="15.75">
      <c r="B12" s="54">
        <v>31</v>
      </c>
      <c r="C12" s="54">
        <v>6</v>
      </c>
      <c r="D12" s="54">
        <v>6</v>
      </c>
      <c r="E12" s="54">
        <v>6</v>
      </c>
      <c r="F12" s="54">
        <v>8</v>
      </c>
      <c r="G12" s="54">
        <v>2</v>
      </c>
      <c r="H12" s="54">
        <v>6</v>
      </c>
      <c r="I12" s="54">
        <v>6.1999999999999993</v>
      </c>
      <c r="J12" s="67" t="s">
        <v>44</v>
      </c>
      <c r="K12" s="54">
        <v>0</v>
      </c>
      <c r="L12" s="54" t="s">
        <v>38</v>
      </c>
      <c r="M12" s="54" t="s">
        <v>23</v>
      </c>
      <c r="N12" s="75" t="s">
        <v>19</v>
      </c>
      <c r="O12" s="55" t="s">
        <v>45</v>
      </c>
      <c r="P12" s="101"/>
    </row>
    <row r="13" spans="2:17" ht="15.75">
      <c r="B13" s="55">
        <v>43</v>
      </c>
      <c r="C13" s="55">
        <v>5</v>
      </c>
      <c r="D13" s="55">
        <v>5</v>
      </c>
      <c r="E13" s="55">
        <v>4</v>
      </c>
      <c r="F13" s="55">
        <v>8</v>
      </c>
      <c r="G13" s="55">
        <v>4</v>
      </c>
      <c r="H13" s="55">
        <v>8</v>
      </c>
      <c r="I13" s="55">
        <v>5.8000000000000007</v>
      </c>
      <c r="J13" s="67" t="s">
        <v>46</v>
      </c>
      <c r="K13" s="55">
        <v>0</v>
      </c>
      <c r="L13" s="55" t="s">
        <v>38</v>
      </c>
      <c r="M13" s="55" t="s">
        <v>23</v>
      </c>
      <c r="N13" s="75" t="s">
        <v>19</v>
      </c>
      <c r="O13" s="55" t="s">
        <v>45</v>
      </c>
      <c r="P13" s="101"/>
    </row>
    <row r="14" spans="2:17" ht="31.5">
      <c r="B14" s="54">
        <v>108</v>
      </c>
      <c r="C14" s="54">
        <v>7</v>
      </c>
      <c r="D14" s="54">
        <v>5</v>
      </c>
      <c r="E14" s="54">
        <v>3</v>
      </c>
      <c r="F14" s="54">
        <v>5</v>
      </c>
      <c r="G14" s="54">
        <v>3</v>
      </c>
      <c r="H14" s="54">
        <v>8</v>
      </c>
      <c r="I14" s="54">
        <v>5.8000000000000007</v>
      </c>
      <c r="J14" s="67" t="s">
        <v>47</v>
      </c>
      <c r="K14" s="54">
        <v>13</v>
      </c>
      <c r="L14" s="54" t="s">
        <v>38</v>
      </c>
      <c r="M14" s="54" t="s">
        <v>23</v>
      </c>
      <c r="N14" s="55" t="s">
        <v>19</v>
      </c>
      <c r="O14" s="55" t="s">
        <v>48</v>
      </c>
      <c r="P14" s="101" t="s">
        <v>49</v>
      </c>
      <c r="Q14">
        <v>25</v>
      </c>
    </row>
    <row r="15" spans="2:17" s="71" customFormat="1" ht="15.75">
      <c r="B15" s="70">
        <v>108</v>
      </c>
      <c r="C15" s="70">
        <v>7</v>
      </c>
      <c r="D15" s="70">
        <v>5</v>
      </c>
      <c r="E15" s="70">
        <v>3</v>
      </c>
      <c r="F15" s="70">
        <v>5</v>
      </c>
      <c r="G15" s="70">
        <v>3</v>
      </c>
      <c r="H15" s="70">
        <v>8</v>
      </c>
      <c r="I15" s="70">
        <v>5.7</v>
      </c>
      <c r="J15" s="70" t="s">
        <v>47</v>
      </c>
      <c r="K15" s="70"/>
      <c r="L15" s="70"/>
      <c r="M15" s="70" t="s">
        <v>23</v>
      </c>
      <c r="N15" s="70"/>
      <c r="O15" s="70"/>
      <c r="P15" s="102"/>
    </row>
    <row r="16" spans="2:17" s="71" customFormat="1" ht="15.75">
      <c r="B16" s="70">
        <v>91</v>
      </c>
      <c r="C16" s="70">
        <v>6</v>
      </c>
      <c r="D16" s="70">
        <v>8</v>
      </c>
      <c r="E16" s="70">
        <v>7</v>
      </c>
      <c r="F16" s="70">
        <v>1</v>
      </c>
      <c r="G16" s="70">
        <v>5</v>
      </c>
      <c r="H16" s="70">
        <v>7</v>
      </c>
      <c r="I16" s="70">
        <v>5.6999999999999993</v>
      </c>
      <c r="J16" s="70" t="s">
        <v>40</v>
      </c>
      <c r="K16" s="70"/>
      <c r="L16" s="70"/>
      <c r="M16" s="70" t="s">
        <v>23</v>
      </c>
      <c r="N16" s="70"/>
      <c r="O16" s="70"/>
      <c r="P16" s="102"/>
    </row>
    <row r="17" spans="2:17" ht="47.25">
      <c r="B17" s="55">
        <v>94</v>
      </c>
      <c r="C17" s="55">
        <v>1</v>
      </c>
      <c r="D17" s="55">
        <v>9</v>
      </c>
      <c r="E17" s="55">
        <v>8</v>
      </c>
      <c r="F17" s="55">
        <v>6</v>
      </c>
      <c r="G17" s="55">
        <v>1</v>
      </c>
      <c r="H17" s="55">
        <v>7</v>
      </c>
      <c r="I17" s="55">
        <v>5.5</v>
      </c>
      <c r="J17" s="67" t="s">
        <v>50</v>
      </c>
      <c r="K17" s="55">
        <v>104</v>
      </c>
      <c r="L17" s="55" t="s">
        <v>51</v>
      </c>
      <c r="M17" s="55" t="s">
        <v>23</v>
      </c>
      <c r="N17" s="55" t="s">
        <v>19</v>
      </c>
      <c r="O17" s="55" t="s">
        <v>52</v>
      </c>
      <c r="P17" s="101" t="s">
        <v>53</v>
      </c>
      <c r="Q17">
        <v>104</v>
      </c>
    </row>
    <row r="18" spans="2:17" ht="31.5">
      <c r="B18" s="54">
        <v>97</v>
      </c>
      <c r="C18" s="54">
        <v>5</v>
      </c>
      <c r="D18" s="54">
        <v>6</v>
      </c>
      <c r="E18" s="54">
        <v>4</v>
      </c>
      <c r="F18" s="54">
        <v>7</v>
      </c>
      <c r="G18" s="54">
        <v>2</v>
      </c>
      <c r="H18" s="54">
        <v>4</v>
      </c>
      <c r="I18" s="54">
        <v>5.4</v>
      </c>
      <c r="J18" s="67" t="s">
        <v>54</v>
      </c>
      <c r="K18" s="54">
        <v>80</v>
      </c>
      <c r="L18" s="54" t="s">
        <v>55</v>
      </c>
      <c r="M18" s="54" t="s">
        <v>23</v>
      </c>
      <c r="N18" s="75" t="s">
        <v>19</v>
      </c>
      <c r="O18" s="55" t="s">
        <v>24</v>
      </c>
      <c r="P18" s="101" t="s">
        <v>56</v>
      </c>
      <c r="Q18">
        <v>90</v>
      </c>
    </row>
    <row r="19" spans="2:17" s="71" customFormat="1" ht="15.75">
      <c r="B19" s="70">
        <v>108</v>
      </c>
      <c r="C19" s="70">
        <v>7</v>
      </c>
      <c r="D19" s="70">
        <v>5</v>
      </c>
      <c r="E19" s="70">
        <v>3</v>
      </c>
      <c r="F19" s="70">
        <v>5</v>
      </c>
      <c r="G19" s="70">
        <v>3</v>
      </c>
      <c r="H19" s="70">
        <v>8</v>
      </c>
      <c r="I19" s="70">
        <v>5.4</v>
      </c>
      <c r="J19" s="70" t="s">
        <v>47</v>
      </c>
      <c r="K19" s="70"/>
      <c r="L19" s="70"/>
      <c r="M19" s="70" t="s">
        <v>23</v>
      </c>
      <c r="N19" s="70"/>
      <c r="O19" s="70"/>
      <c r="P19" s="102"/>
    </row>
    <row r="20" spans="2:17" s="71" customFormat="1" ht="15.75">
      <c r="B20" s="70">
        <v>94</v>
      </c>
      <c r="C20" s="70">
        <v>1</v>
      </c>
      <c r="D20" s="70">
        <v>9</v>
      </c>
      <c r="E20" s="70">
        <v>8</v>
      </c>
      <c r="F20" s="70">
        <v>6</v>
      </c>
      <c r="G20" s="70">
        <v>1</v>
      </c>
      <c r="H20" s="70">
        <v>7</v>
      </c>
      <c r="I20" s="70">
        <v>5.35</v>
      </c>
      <c r="J20" s="70" t="s">
        <v>50</v>
      </c>
      <c r="K20" s="70"/>
      <c r="L20" s="70"/>
      <c r="M20" s="70" t="s">
        <v>23</v>
      </c>
      <c r="N20" s="70"/>
      <c r="O20" s="70"/>
      <c r="P20" s="102"/>
    </row>
    <row r="21" spans="2:17" ht="31.5">
      <c r="B21" s="55">
        <v>104</v>
      </c>
      <c r="C21" s="55">
        <v>3</v>
      </c>
      <c r="D21" s="55">
        <v>6</v>
      </c>
      <c r="E21" s="55">
        <v>3</v>
      </c>
      <c r="F21" s="55">
        <v>7</v>
      </c>
      <c r="G21" s="55">
        <v>1</v>
      </c>
      <c r="H21" s="55">
        <v>8</v>
      </c>
      <c r="I21" s="55">
        <v>5.3000000000000007</v>
      </c>
      <c r="J21" s="67" t="s">
        <v>57</v>
      </c>
      <c r="K21" s="55">
        <v>20</v>
      </c>
      <c r="L21" s="55" t="s">
        <v>51</v>
      </c>
      <c r="M21" s="55" t="s">
        <v>23</v>
      </c>
      <c r="N21" s="55" t="s">
        <v>58</v>
      </c>
      <c r="O21" s="55" t="s">
        <v>24</v>
      </c>
      <c r="P21" s="101" t="s">
        <v>59</v>
      </c>
      <c r="Q21">
        <v>20</v>
      </c>
    </row>
    <row r="22" spans="2:17" ht="15.75">
      <c r="B22" s="54">
        <v>106</v>
      </c>
      <c r="C22" s="54">
        <v>5</v>
      </c>
      <c r="D22" s="54">
        <v>5</v>
      </c>
      <c r="E22" s="54">
        <v>5</v>
      </c>
      <c r="F22" s="54">
        <v>7</v>
      </c>
      <c r="G22" s="54">
        <v>1</v>
      </c>
      <c r="H22" s="54">
        <v>6</v>
      </c>
      <c r="I22" s="54">
        <v>5.3000000000000007</v>
      </c>
      <c r="J22" s="67" t="s">
        <v>60</v>
      </c>
      <c r="K22" s="54">
        <v>15</v>
      </c>
      <c r="L22" s="54" t="s">
        <v>51</v>
      </c>
      <c r="M22" s="54" t="s">
        <v>23</v>
      </c>
      <c r="N22" s="55" t="s">
        <v>19</v>
      </c>
      <c r="O22" s="55" t="s">
        <v>61</v>
      </c>
      <c r="P22" s="101"/>
      <c r="Q22">
        <v>15</v>
      </c>
    </row>
    <row r="23" spans="2:17" ht="15.75">
      <c r="B23" s="55">
        <v>99</v>
      </c>
      <c r="C23" s="55">
        <v>4</v>
      </c>
      <c r="D23" s="55">
        <v>5</v>
      </c>
      <c r="E23" s="55">
        <v>7</v>
      </c>
      <c r="F23" s="55">
        <v>8</v>
      </c>
      <c r="G23" s="55">
        <v>2</v>
      </c>
      <c r="H23" s="55">
        <v>5</v>
      </c>
      <c r="I23" s="55">
        <v>5.25</v>
      </c>
      <c r="J23" s="67" t="s">
        <v>62</v>
      </c>
      <c r="K23" s="55">
        <v>52</v>
      </c>
      <c r="L23" s="55" t="s">
        <v>38</v>
      </c>
      <c r="M23" s="55" t="s">
        <v>23</v>
      </c>
      <c r="N23" s="55" t="s">
        <v>19</v>
      </c>
      <c r="O23" s="55" t="s">
        <v>63</v>
      </c>
      <c r="P23" s="101" t="s">
        <v>64</v>
      </c>
      <c r="Q23">
        <v>52</v>
      </c>
    </row>
    <row r="24" spans="2:17" ht="15.75">
      <c r="B24" s="54">
        <v>100</v>
      </c>
      <c r="C24" s="54">
        <v>4</v>
      </c>
      <c r="D24" s="54">
        <v>8</v>
      </c>
      <c r="E24" s="54">
        <v>5</v>
      </c>
      <c r="F24" s="54">
        <v>2</v>
      </c>
      <c r="G24" s="54">
        <v>1</v>
      </c>
      <c r="H24" s="54">
        <v>9</v>
      </c>
      <c r="I24" s="54">
        <v>5.25</v>
      </c>
      <c r="J24" s="67" t="s">
        <v>65</v>
      </c>
      <c r="K24" s="54">
        <v>33</v>
      </c>
      <c r="L24" s="54" t="s">
        <v>51</v>
      </c>
      <c r="M24" s="54" t="s">
        <v>23</v>
      </c>
      <c r="N24" s="55" t="s">
        <v>19</v>
      </c>
      <c r="O24" s="55" t="s">
        <v>24</v>
      </c>
      <c r="P24" s="101" t="s">
        <v>66</v>
      </c>
      <c r="Q24">
        <v>50</v>
      </c>
    </row>
    <row r="25" spans="2:17" ht="47.25">
      <c r="B25" s="55">
        <v>35</v>
      </c>
      <c r="C25" s="55">
        <v>3</v>
      </c>
      <c r="D25" s="55">
        <v>7</v>
      </c>
      <c r="E25" s="55">
        <v>3</v>
      </c>
      <c r="F25" s="55">
        <v>8</v>
      </c>
      <c r="G25" s="55">
        <v>2</v>
      </c>
      <c r="H25" s="55">
        <v>3</v>
      </c>
      <c r="I25" s="55">
        <v>5.1499999999999995</v>
      </c>
      <c r="J25" s="67" t="s">
        <v>67</v>
      </c>
      <c r="K25" s="55">
        <v>26</v>
      </c>
      <c r="L25" s="55" t="s">
        <v>38</v>
      </c>
      <c r="M25" s="55" t="s">
        <v>23</v>
      </c>
      <c r="N25" s="55" t="s">
        <v>68</v>
      </c>
      <c r="O25" s="55" t="s">
        <v>48</v>
      </c>
      <c r="P25" s="101" t="s">
        <v>69</v>
      </c>
      <c r="Q25">
        <v>10</v>
      </c>
    </row>
    <row r="26" spans="2:17" s="71" customFormat="1" ht="15.75">
      <c r="B26" s="70">
        <v>97</v>
      </c>
      <c r="C26" s="70">
        <v>5</v>
      </c>
      <c r="D26" s="70">
        <v>6</v>
      </c>
      <c r="E26" s="70">
        <v>4</v>
      </c>
      <c r="F26" s="70">
        <v>7</v>
      </c>
      <c r="G26" s="70">
        <v>2</v>
      </c>
      <c r="H26" s="70">
        <v>4</v>
      </c>
      <c r="I26" s="70">
        <v>5.1499999999999995</v>
      </c>
      <c r="J26" s="70" t="s">
        <v>54</v>
      </c>
      <c r="K26" s="70"/>
      <c r="L26" s="70"/>
      <c r="M26" s="70" t="s">
        <v>23</v>
      </c>
      <c r="N26" s="70"/>
      <c r="O26" s="70"/>
      <c r="P26" s="102"/>
    </row>
    <row r="27" spans="2:17" ht="15.75">
      <c r="B27" s="55">
        <v>86</v>
      </c>
      <c r="C27" s="55">
        <v>3</v>
      </c>
      <c r="D27" s="55">
        <v>6</v>
      </c>
      <c r="E27" s="55">
        <v>4</v>
      </c>
      <c r="F27" s="55">
        <v>9</v>
      </c>
      <c r="G27" s="55">
        <v>2</v>
      </c>
      <c r="H27" s="55">
        <v>3</v>
      </c>
      <c r="I27" s="55">
        <v>5.0999999999999996</v>
      </c>
      <c r="J27" s="67" t="s">
        <v>70</v>
      </c>
      <c r="K27" s="55">
        <v>10</v>
      </c>
      <c r="L27" s="55" t="s">
        <v>38</v>
      </c>
      <c r="M27" s="55" t="s">
        <v>23</v>
      </c>
      <c r="N27" s="75" t="s">
        <v>71</v>
      </c>
      <c r="O27" s="55" t="s">
        <v>24</v>
      </c>
      <c r="P27" s="101" t="s">
        <v>72</v>
      </c>
      <c r="Q27">
        <v>10</v>
      </c>
    </row>
    <row r="28" spans="2:17" s="71" customFormat="1" ht="15.75">
      <c r="B28" s="70">
        <v>104</v>
      </c>
      <c r="C28" s="70">
        <v>3</v>
      </c>
      <c r="D28" s="70">
        <v>6</v>
      </c>
      <c r="E28" s="70">
        <v>3</v>
      </c>
      <c r="F28" s="70">
        <v>7</v>
      </c>
      <c r="G28" s="70">
        <v>1</v>
      </c>
      <c r="H28" s="70">
        <v>8</v>
      </c>
      <c r="I28" s="70">
        <v>5.0999999999999996</v>
      </c>
      <c r="J28" s="70" t="s">
        <v>57</v>
      </c>
      <c r="K28" s="70"/>
      <c r="L28" s="70"/>
      <c r="M28" s="70" t="s">
        <v>23</v>
      </c>
      <c r="N28" s="70"/>
      <c r="O28" s="70"/>
      <c r="P28" s="102"/>
    </row>
    <row r="29" spans="2:17" ht="31.5">
      <c r="B29" s="55">
        <v>87</v>
      </c>
      <c r="C29" s="55">
        <v>3</v>
      </c>
      <c r="D29" s="55">
        <v>8</v>
      </c>
      <c r="E29" s="55">
        <v>7</v>
      </c>
      <c r="F29" s="55">
        <v>2</v>
      </c>
      <c r="G29" s="55">
        <v>4</v>
      </c>
      <c r="H29" s="55">
        <v>7</v>
      </c>
      <c r="I29" s="55">
        <v>4.95</v>
      </c>
      <c r="J29" s="67" t="s">
        <v>73</v>
      </c>
      <c r="K29" s="55">
        <v>100</v>
      </c>
      <c r="L29" s="55" t="s">
        <v>51</v>
      </c>
      <c r="M29" s="55" t="s">
        <v>23</v>
      </c>
      <c r="N29" s="55" t="s">
        <v>19</v>
      </c>
      <c r="O29" s="55" t="s">
        <v>63</v>
      </c>
      <c r="P29" s="101" t="s">
        <v>74</v>
      </c>
      <c r="Q29">
        <v>100</v>
      </c>
    </row>
    <row r="30" spans="2:17" ht="15.75">
      <c r="B30" s="54">
        <v>34</v>
      </c>
      <c r="C30" s="54">
        <v>6</v>
      </c>
      <c r="D30" s="54">
        <v>6</v>
      </c>
      <c r="E30" s="54">
        <v>6</v>
      </c>
      <c r="F30" s="54">
        <v>1</v>
      </c>
      <c r="G30" s="54">
        <v>3</v>
      </c>
      <c r="H30" s="54">
        <v>4</v>
      </c>
      <c r="I30" s="54">
        <v>4.8999999999999995</v>
      </c>
      <c r="J30" s="69" t="s">
        <v>75</v>
      </c>
      <c r="K30" s="54">
        <v>0</v>
      </c>
      <c r="L30" s="54" t="s">
        <v>38</v>
      </c>
      <c r="M30" s="54" t="s">
        <v>76</v>
      </c>
      <c r="N30" s="55" t="s">
        <v>77</v>
      </c>
      <c r="O30" s="55"/>
      <c r="P30" s="101"/>
    </row>
    <row r="31" spans="2:17" ht="31.5">
      <c r="B31" s="55">
        <v>101</v>
      </c>
      <c r="C31" s="55">
        <v>2</v>
      </c>
      <c r="D31" s="55">
        <v>7</v>
      </c>
      <c r="E31" s="55">
        <v>3</v>
      </c>
      <c r="F31" s="55">
        <v>7</v>
      </c>
      <c r="G31" s="55">
        <v>2</v>
      </c>
      <c r="H31" s="55">
        <v>5</v>
      </c>
      <c r="I31" s="55">
        <v>4.8499999999999996</v>
      </c>
      <c r="J31" s="67" t="s">
        <v>78</v>
      </c>
      <c r="K31" s="55">
        <v>26</v>
      </c>
      <c r="L31" s="55" t="s">
        <v>51</v>
      </c>
      <c r="M31" s="55" t="s">
        <v>23</v>
      </c>
      <c r="N31" s="75" t="s">
        <v>19</v>
      </c>
      <c r="O31" s="55" t="s">
        <v>24</v>
      </c>
      <c r="P31" s="101" t="s">
        <v>79</v>
      </c>
      <c r="Q31">
        <v>25</v>
      </c>
    </row>
    <row r="32" spans="2:17" ht="15.75">
      <c r="B32" s="54">
        <v>96</v>
      </c>
      <c r="C32" s="54">
        <v>1</v>
      </c>
      <c r="D32" s="54">
        <v>10</v>
      </c>
      <c r="E32" s="54">
        <v>4</v>
      </c>
      <c r="F32" s="54">
        <v>2</v>
      </c>
      <c r="G32" s="54">
        <v>3</v>
      </c>
      <c r="H32" s="54">
        <v>8</v>
      </c>
      <c r="I32" s="54">
        <v>4.6999999999999993</v>
      </c>
      <c r="J32" s="67" t="s">
        <v>80</v>
      </c>
      <c r="K32" s="54">
        <v>80</v>
      </c>
      <c r="L32" s="54" t="s">
        <v>81</v>
      </c>
      <c r="M32" s="54" t="s">
        <v>23</v>
      </c>
      <c r="N32" s="55" t="s">
        <v>19</v>
      </c>
      <c r="O32" s="55"/>
      <c r="P32" s="101" t="s">
        <v>82</v>
      </c>
      <c r="Q32">
        <v>20</v>
      </c>
    </row>
    <row r="33" spans="2:17" ht="15.75">
      <c r="B33" s="55">
        <v>115</v>
      </c>
      <c r="C33" s="55">
        <v>4</v>
      </c>
      <c r="D33" s="55">
        <v>6</v>
      </c>
      <c r="E33" s="55">
        <v>3</v>
      </c>
      <c r="F33" s="55">
        <v>4</v>
      </c>
      <c r="G33" s="55">
        <v>1</v>
      </c>
      <c r="H33" s="55">
        <v>5</v>
      </c>
      <c r="I33" s="55">
        <v>4.5</v>
      </c>
      <c r="J33" s="67" t="s">
        <v>83</v>
      </c>
      <c r="K33" s="55">
        <v>4</v>
      </c>
      <c r="L33" s="55" t="s">
        <v>38</v>
      </c>
      <c r="M33" s="55" t="s">
        <v>23</v>
      </c>
      <c r="N33" s="55" t="s">
        <v>19</v>
      </c>
      <c r="O33" s="55" t="s">
        <v>63</v>
      </c>
      <c r="P33" s="101"/>
      <c r="Q33">
        <v>4</v>
      </c>
    </row>
    <row r="34" spans="2:17" s="71" customFormat="1" ht="15.75">
      <c r="B34" s="70">
        <v>34</v>
      </c>
      <c r="C34" s="70">
        <v>6</v>
      </c>
      <c r="D34" s="70">
        <v>6</v>
      </c>
      <c r="E34" s="70">
        <v>6</v>
      </c>
      <c r="F34" s="70">
        <v>1</v>
      </c>
      <c r="G34" s="70">
        <v>3</v>
      </c>
      <c r="H34" s="70">
        <v>4</v>
      </c>
      <c r="I34" s="70">
        <v>4.45</v>
      </c>
      <c r="J34" s="70" t="s">
        <v>75</v>
      </c>
      <c r="K34" s="70"/>
      <c r="L34" s="70"/>
      <c r="M34" s="70" t="s">
        <v>23</v>
      </c>
      <c r="N34" s="70"/>
      <c r="O34" s="70"/>
      <c r="P34" s="102"/>
    </row>
    <row r="35" spans="2:17" s="77" customFormat="1" ht="15.75">
      <c r="B35" s="76">
        <v>85</v>
      </c>
      <c r="C35" s="76">
        <v>4</v>
      </c>
      <c r="D35" s="76">
        <v>4</v>
      </c>
      <c r="E35" s="76">
        <v>4</v>
      </c>
      <c r="F35" s="76">
        <v>7</v>
      </c>
      <c r="G35" s="76">
        <v>1</v>
      </c>
      <c r="H35" s="76">
        <v>4</v>
      </c>
      <c r="I35" s="76">
        <v>4.45</v>
      </c>
      <c r="J35" s="76" t="s">
        <v>84</v>
      </c>
      <c r="K35" s="76"/>
      <c r="L35" s="76" t="s">
        <v>38</v>
      </c>
      <c r="M35" s="76" t="s">
        <v>23</v>
      </c>
      <c r="N35" s="76"/>
      <c r="O35" s="76"/>
      <c r="P35" s="103"/>
    </row>
    <row r="36" spans="2:17" s="71" customFormat="1" ht="15.75">
      <c r="B36" s="70">
        <v>85</v>
      </c>
      <c r="C36" s="70">
        <v>4</v>
      </c>
      <c r="D36" s="70">
        <v>4</v>
      </c>
      <c r="E36" s="70">
        <v>4</v>
      </c>
      <c r="F36" s="70">
        <v>7</v>
      </c>
      <c r="G36" s="70">
        <v>1</v>
      </c>
      <c r="H36" s="70">
        <v>4</v>
      </c>
      <c r="I36" s="70">
        <v>4.45</v>
      </c>
      <c r="J36" s="70" t="s">
        <v>84</v>
      </c>
      <c r="K36" s="70"/>
      <c r="L36" s="70"/>
      <c r="M36" s="70" t="s">
        <v>23</v>
      </c>
      <c r="N36" s="70"/>
      <c r="O36" s="70"/>
      <c r="P36" s="102"/>
    </row>
    <row r="37" spans="2:17" ht="15.75">
      <c r="B37" s="55">
        <v>110</v>
      </c>
      <c r="C37" s="55">
        <v>3</v>
      </c>
      <c r="D37" s="55">
        <v>5</v>
      </c>
      <c r="E37" s="55">
        <v>3</v>
      </c>
      <c r="F37" s="55">
        <v>8</v>
      </c>
      <c r="G37" s="55">
        <v>2</v>
      </c>
      <c r="H37" s="55">
        <v>2</v>
      </c>
      <c r="I37" s="55">
        <v>4.45</v>
      </c>
      <c r="J37" s="67" t="s">
        <v>85</v>
      </c>
      <c r="K37" s="55">
        <v>10</v>
      </c>
      <c r="L37" s="55" t="s">
        <v>86</v>
      </c>
      <c r="M37" s="55" t="s">
        <v>23</v>
      </c>
      <c r="N37" s="55" t="s">
        <v>87</v>
      </c>
      <c r="O37" s="55"/>
      <c r="P37" s="101"/>
      <c r="Q37">
        <v>0</v>
      </c>
    </row>
    <row r="38" spans="2:17" ht="31.5">
      <c r="B38" s="54">
        <v>93</v>
      </c>
      <c r="C38" s="54">
        <v>5</v>
      </c>
      <c r="D38" s="54">
        <v>5</v>
      </c>
      <c r="E38" s="54">
        <v>1</v>
      </c>
      <c r="F38" s="54">
        <v>1</v>
      </c>
      <c r="G38" s="54">
        <v>2</v>
      </c>
      <c r="H38" s="54">
        <v>9</v>
      </c>
      <c r="I38" s="54">
        <v>4.3499999999999996</v>
      </c>
      <c r="J38" s="67" t="s">
        <v>88</v>
      </c>
      <c r="K38" s="54">
        <v>130</v>
      </c>
      <c r="L38" s="54" t="s">
        <v>89</v>
      </c>
      <c r="M38" s="54" t="s">
        <v>23</v>
      </c>
      <c r="N38" s="55" t="s">
        <v>19</v>
      </c>
      <c r="O38" s="55" t="s">
        <v>24</v>
      </c>
      <c r="P38" s="101" t="s">
        <v>90</v>
      </c>
      <c r="Q38">
        <v>130</v>
      </c>
    </row>
    <row r="39" spans="2:17" ht="15.75">
      <c r="B39" s="55">
        <v>89</v>
      </c>
      <c r="C39" s="55">
        <v>4</v>
      </c>
      <c r="D39" s="55">
        <v>5</v>
      </c>
      <c r="E39" s="55">
        <v>3</v>
      </c>
      <c r="F39" s="55">
        <v>3</v>
      </c>
      <c r="G39" s="55">
        <v>3</v>
      </c>
      <c r="H39" s="55">
        <v>7</v>
      </c>
      <c r="I39" s="55">
        <v>4.3</v>
      </c>
      <c r="J39" s="67" t="s">
        <v>91</v>
      </c>
      <c r="K39" s="55">
        <v>15</v>
      </c>
      <c r="L39" s="55" t="s">
        <v>81</v>
      </c>
      <c r="M39" s="55" t="s">
        <v>23</v>
      </c>
      <c r="N39" s="55" t="s">
        <v>19</v>
      </c>
      <c r="O39" s="55" t="s">
        <v>63</v>
      </c>
      <c r="P39" s="101"/>
      <c r="Q39">
        <v>15</v>
      </c>
    </row>
    <row r="40" spans="2:17" ht="31.5">
      <c r="B40" s="54">
        <v>98</v>
      </c>
      <c r="C40" s="54">
        <v>3</v>
      </c>
      <c r="D40" s="54">
        <v>4</v>
      </c>
      <c r="E40" s="54">
        <v>7</v>
      </c>
      <c r="F40" s="54">
        <v>6</v>
      </c>
      <c r="G40" s="54">
        <v>2</v>
      </c>
      <c r="H40" s="54">
        <v>5</v>
      </c>
      <c r="I40" s="54">
        <v>4.25</v>
      </c>
      <c r="J40" s="67" t="s">
        <v>92</v>
      </c>
      <c r="K40" s="54">
        <v>52</v>
      </c>
      <c r="L40" s="54" t="s">
        <v>38</v>
      </c>
      <c r="M40" s="54" t="s">
        <v>23</v>
      </c>
      <c r="N40" s="55" t="s">
        <v>68</v>
      </c>
      <c r="O40" s="55" t="s">
        <v>24</v>
      </c>
      <c r="P40" s="101" t="s">
        <v>93</v>
      </c>
      <c r="Q40">
        <v>50</v>
      </c>
    </row>
    <row r="41" spans="2:17" ht="15.75">
      <c r="B41" s="55">
        <v>33</v>
      </c>
      <c r="C41" s="55">
        <v>5</v>
      </c>
      <c r="D41" s="55">
        <v>4</v>
      </c>
      <c r="E41" s="55">
        <v>7</v>
      </c>
      <c r="F41" s="55">
        <v>3</v>
      </c>
      <c r="G41" s="55">
        <v>1</v>
      </c>
      <c r="H41" s="55">
        <v>5</v>
      </c>
      <c r="I41" s="55">
        <v>4.2</v>
      </c>
      <c r="J41" s="67" t="s">
        <v>94</v>
      </c>
      <c r="K41" s="55">
        <v>0</v>
      </c>
      <c r="L41" s="55" t="s">
        <v>89</v>
      </c>
      <c r="M41" s="55" t="s">
        <v>95</v>
      </c>
      <c r="N41" s="55"/>
      <c r="O41" s="55"/>
      <c r="P41" s="101"/>
    </row>
    <row r="42" spans="2:17" ht="31.5">
      <c r="B42" s="54">
        <v>103</v>
      </c>
      <c r="C42" s="54">
        <v>1</v>
      </c>
      <c r="D42" s="54">
        <v>7</v>
      </c>
      <c r="E42" s="54">
        <v>5</v>
      </c>
      <c r="F42" s="54">
        <v>1</v>
      </c>
      <c r="G42" s="54">
        <v>1</v>
      </c>
      <c r="H42" s="54">
        <v>8</v>
      </c>
      <c r="I42" s="54">
        <v>4.0999999999999996</v>
      </c>
      <c r="J42" s="67" t="s">
        <v>96</v>
      </c>
      <c r="K42" s="54">
        <v>26</v>
      </c>
      <c r="L42" s="54" t="s">
        <v>38</v>
      </c>
      <c r="M42" s="54" t="s">
        <v>23</v>
      </c>
      <c r="N42" s="55" t="s">
        <v>19</v>
      </c>
      <c r="O42" s="55" t="s">
        <v>24</v>
      </c>
      <c r="P42" s="101" t="s">
        <v>97</v>
      </c>
      <c r="Q42">
        <v>10</v>
      </c>
    </row>
    <row r="43" spans="2:17" ht="15.75">
      <c r="B43" s="55">
        <v>88</v>
      </c>
      <c r="C43" s="55">
        <v>6</v>
      </c>
      <c r="D43" s="55">
        <v>5</v>
      </c>
      <c r="E43" s="55">
        <v>2</v>
      </c>
      <c r="F43" s="55">
        <v>3</v>
      </c>
      <c r="G43" s="55">
        <v>1</v>
      </c>
      <c r="H43" s="55">
        <v>3</v>
      </c>
      <c r="I43" s="55">
        <v>3.95</v>
      </c>
      <c r="J43" s="67" t="s">
        <v>98</v>
      </c>
      <c r="K43" s="55">
        <v>5</v>
      </c>
      <c r="L43" s="55" t="s">
        <v>17</v>
      </c>
      <c r="M43" s="55" t="s">
        <v>23</v>
      </c>
      <c r="N43" s="55" t="s">
        <v>19</v>
      </c>
      <c r="O43" s="55" t="s">
        <v>24</v>
      </c>
      <c r="P43" s="101" t="s">
        <v>99</v>
      </c>
      <c r="Q43">
        <v>5</v>
      </c>
    </row>
    <row r="44" spans="2:17" s="71" customFormat="1" ht="15.75">
      <c r="B44" s="70">
        <v>101</v>
      </c>
      <c r="C44" s="70">
        <v>2</v>
      </c>
      <c r="D44" s="70">
        <v>7</v>
      </c>
      <c r="E44" s="70">
        <v>3</v>
      </c>
      <c r="F44" s="70">
        <v>7</v>
      </c>
      <c r="G44" s="70">
        <v>2</v>
      </c>
      <c r="H44" s="70">
        <v>5</v>
      </c>
      <c r="I44" s="70">
        <v>3.8000000000000003</v>
      </c>
      <c r="J44" s="70" t="s">
        <v>78</v>
      </c>
      <c r="K44" s="70"/>
      <c r="L44" s="70"/>
      <c r="M44" s="70" t="s">
        <v>23</v>
      </c>
      <c r="N44" s="70"/>
      <c r="O44" s="70"/>
      <c r="P44" s="102"/>
    </row>
    <row r="45" spans="2:17" ht="31.5">
      <c r="B45" s="55">
        <v>10</v>
      </c>
      <c r="C45" s="55">
        <v>2</v>
      </c>
      <c r="D45" s="55">
        <v>5</v>
      </c>
      <c r="E45" s="55">
        <v>3</v>
      </c>
      <c r="F45" s="55">
        <v>6</v>
      </c>
      <c r="G45" s="55">
        <v>1</v>
      </c>
      <c r="H45" s="55">
        <v>3</v>
      </c>
      <c r="I45" s="55">
        <v>3.8</v>
      </c>
      <c r="J45" s="67" t="s">
        <v>100</v>
      </c>
      <c r="K45" s="55">
        <v>10</v>
      </c>
      <c r="L45" s="55" t="s">
        <v>38</v>
      </c>
      <c r="M45" s="55" t="s">
        <v>76</v>
      </c>
      <c r="N45" s="55" t="s">
        <v>101</v>
      </c>
      <c r="O45" s="55" t="s">
        <v>24</v>
      </c>
      <c r="P45" s="101" t="s">
        <v>102</v>
      </c>
      <c r="Q45">
        <v>10</v>
      </c>
    </row>
    <row r="46" spans="2:17" ht="15.75">
      <c r="B46" s="54">
        <v>112</v>
      </c>
      <c r="C46" s="54">
        <v>4</v>
      </c>
      <c r="D46" s="54">
        <v>4</v>
      </c>
      <c r="E46" s="54">
        <v>3</v>
      </c>
      <c r="F46" s="54">
        <v>4</v>
      </c>
      <c r="G46" s="54">
        <v>1</v>
      </c>
      <c r="H46" s="54">
        <v>4</v>
      </c>
      <c r="I46" s="54">
        <v>3.7999999999999994</v>
      </c>
      <c r="J46" s="67" t="s">
        <v>103</v>
      </c>
      <c r="K46" s="54">
        <v>4</v>
      </c>
      <c r="L46" s="54" t="s">
        <v>89</v>
      </c>
      <c r="M46" s="54" t="s">
        <v>23</v>
      </c>
      <c r="N46" s="55" t="s">
        <v>19</v>
      </c>
      <c r="O46" s="55" t="s">
        <v>63</v>
      </c>
      <c r="P46" s="101"/>
      <c r="Q46">
        <v>5</v>
      </c>
    </row>
    <row r="47" spans="2:17" ht="15.75">
      <c r="B47" s="55">
        <v>102</v>
      </c>
      <c r="C47" s="55">
        <v>2</v>
      </c>
      <c r="D47" s="55">
        <v>4</v>
      </c>
      <c r="E47" s="55">
        <v>3</v>
      </c>
      <c r="F47" s="55">
        <v>7</v>
      </c>
      <c r="G47" s="55">
        <v>2</v>
      </c>
      <c r="H47" s="55">
        <v>3</v>
      </c>
      <c r="I47" s="55">
        <v>3.75</v>
      </c>
      <c r="J47" s="67" t="s">
        <v>104</v>
      </c>
      <c r="K47" s="55">
        <v>26</v>
      </c>
      <c r="L47" s="55" t="s">
        <v>38</v>
      </c>
      <c r="M47" s="55" t="s">
        <v>23</v>
      </c>
      <c r="N47" s="75" t="s">
        <v>19</v>
      </c>
      <c r="O47" s="55" t="s">
        <v>42</v>
      </c>
      <c r="P47" s="101" t="s">
        <v>105</v>
      </c>
      <c r="Q47">
        <v>10</v>
      </c>
    </row>
    <row r="48" spans="2:17" ht="15.75">
      <c r="B48" s="54">
        <v>109</v>
      </c>
      <c r="C48" s="54">
        <v>1</v>
      </c>
      <c r="D48" s="54">
        <v>5</v>
      </c>
      <c r="E48" s="54">
        <v>5</v>
      </c>
      <c r="F48" s="54">
        <v>5</v>
      </c>
      <c r="G48" s="54">
        <v>1</v>
      </c>
      <c r="H48" s="54">
        <v>6</v>
      </c>
      <c r="I48" s="54">
        <v>3.6999999999999997</v>
      </c>
      <c r="J48" s="67" t="s">
        <v>106</v>
      </c>
      <c r="K48" s="54">
        <v>13</v>
      </c>
      <c r="L48" s="54" t="s">
        <v>89</v>
      </c>
      <c r="M48" s="54" t="s">
        <v>23</v>
      </c>
      <c r="N48" s="55" t="s">
        <v>19</v>
      </c>
      <c r="O48" s="55" t="s">
        <v>24</v>
      </c>
      <c r="P48" s="101" t="s">
        <v>107</v>
      </c>
      <c r="Q48">
        <v>13</v>
      </c>
    </row>
    <row r="49" spans="2:17" ht="15.75">
      <c r="B49" s="55">
        <v>95</v>
      </c>
      <c r="C49" s="55">
        <v>1</v>
      </c>
      <c r="D49" s="55">
        <v>4</v>
      </c>
      <c r="E49" s="55">
        <v>4</v>
      </c>
      <c r="F49" s="55">
        <v>2</v>
      </c>
      <c r="G49" s="55">
        <v>1</v>
      </c>
      <c r="H49" s="55">
        <v>8</v>
      </c>
      <c r="I49" s="55">
        <v>3.5</v>
      </c>
      <c r="J49" s="67" t="s">
        <v>108</v>
      </c>
      <c r="K49" s="55">
        <v>100</v>
      </c>
      <c r="L49" s="55" t="s">
        <v>51</v>
      </c>
      <c r="M49" s="55" t="s">
        <v>23</v>
      </c>
      <c r="N49" s="55" t="s">
        <v>19</v>
      </c>
      <c r="O49" s="55" t="s">
        <v>63</v>
      </c>
      <c r="P49" s="101" t="s">
        <v>109</v>
      </c>
      <c r="Q49">
        <v>50</v>
      </c>
    </row>
    <row r="50" spans="2:17" ht="15.75">
      <c r="B50" s="54">
        <v>107</v>
      </c>
      <c r="C50" s="54">
        <v>2</v>
      </c>
      <c r="D50" s="54">
        <v>4</v>
      </c>
      <c r="E50" s="54">
        <v>3</v>
      </c>
      <c r="F50" s="54">
        <v>6</v>
      </c>
      <c r="G50" s="54">
        <v>1</v>
      </c>
      <c r="H50" s="54">
        <v>3</v>
      </c>
      <c r="I50" s="54">
        <v>3.5</v>
      </c>
      <c r="J50" s="67" t="s">
        <v>110</v>
      </c>
      <c r="K50" s="54">
        <v>25</v>
      </c>
      <c r="L50" s="54" t="s">
        <v>86</v>
      </c>
      <c r="M50" s="54" t="s">
        <v>23</v>
      </c>
      <c r="N50" s="55" t="s">
        <v>87</v>
      </c>
      <c r="O50" s="55"/>
      <c r="P50" s="101" t="s">
        <v>111</v>
      </c>
    </row>
    <row r="51" spans="2:17" ht="15.75">
      <c r="B51" s="55">
        <v>105</v>
      </c>
      <c r="C51" s="55">
        <v>2</v>
      </c>
      <c r="D51" s="55">
        <v>3</v>
      </c>
      <c r="E51" s="55">
        <v>2</v>
      </c>
      <c r="F51" s="55">
        <v>3</v>
      </c>
      <c r="G51" s="55">
        <v>2</v>
      </c>
      <c r="H51" s="55">
        <v>6</v>
      </c>
      <c r="I51" s="55">
        <v>3.3</v>
      </c>
      <c r="J51" s="67" t="s">
        <v>112</v>
      </c>
      <c r="K51" s="55">
        <v>20</v>
      </c>
      <c r="L51" s="55" t="s">
        <v>38</v>
      </c>
      <c r="M51" s="55" t="s">
        <v>23</v>
      </c>
      <c r="N51" s="55" t="s">
        <v>19</v>
      </c>
      <c r="O51" s="55" t="s">
        <v>24</v>
      </c>
      <c r="P51" s="101" t="s">
        <v>113</v>
      </c>
      <c r="Q51">
        <v>20</v>
      </c>
    </row>
    <row r="52" spans="2:17" s="71" customFormat="1" ht="15.75">
      <c r="B52" s="70">
        <v>95</v>
      </c>
      <c r="C52" s="70">
        <v>1</v>
      </c>
      <c r="D52" s="70">
        <v>4</v>
      </c>
      <c r="E52" s="70">
        <v>4</v>
      </c>
      <c r="F52" s="70">
        <v>2</v>
      </c>
      <c r="G52" s="70">
        <v>1</v>
      </c>
      <c r="H52" s="70">
        <v>8</v>
      </c>
      <c r="I52" s="70">
        <v>2.95</v>
      </c>
      <c r="J52" s="70" t="s">
        <v>108</v>
      </c>
      <c r="K52" s="70"/>
      <c r="L52" s="70"/>
      <c r="M52" s="70" t="s">
        <v>23</v>
      </c>
      <c r="N52" s="70"/>
      <c r="O52" s="70"/>
      <c r="P52" s="102"/>
    </row>
    <row r="53" spans="2:17" s="71" customFormat="1" ht="15.75">
      <c r="B53" s="70">
        <v>105</v>
      </c>
      <c r="C53" s="70">
        <v>2</v>
      </c>
      <c r="D53" s="70">
        <v>3</v>
      </c>
      <c r="E53" s="70">
        <v>2</v>
      </c>
      <c r="F53" s="70">
        <v>3</v>
      </c>
      <c r="G53" s="70">
        <v>2</v>
      </c>
      <c r="H53" s="70">
        <v>6</v>
      </c>
      <c r="I53" s="70">
        <v>2.9000000000000004</v>
      </c>
      <c r="J53" s="70" t="s">
        <v>112</v>
      </c>
      <c r="K53" s="70"/>
      <c r="L53" s="70"/>
      <c r="M53" s="70" t="s">
        <v>23</v>
      </c>
      <c r="N53" s="70"/>
      <c r="O53" s="70"/>
      <c r="P53" s="102"/>
    </row>
    <row r="54" spans="2:17" ht="15.75">
      <c r="B54" s="54">
        <v>111</v>
      </c>
      <c r="C54" s="54">
        <v>2</v>
      </c>
      <c r="D54" s="54">
        <v>2</v>
      </c>
      <c r="E54" s="54">
        <v>2</v>
      </c>
      <c r="F54" s="54">
        <v>2</v>
      </c>
      <c r="G54" s="54">
        <v>1</v>
      </c>
      <c r="H54" s="54">
        <v>10</v>
      </c>
      <c r="I54" s="54">
        <v>2.75</v>
      </c>
      <c r="J54" s="67" t="s">
        <v>114</v>
      </c>
      <c r="K54" s="54">
        <v>9</v>
      </c>
      <c r="L54" s="54" t="s">
        <v>38</v>
      </c>
      <c r="M54" s="54" t="s">
        <v>23</v>
      </c>
      <c r="N54" s="55" t="s">
        <v>68</v>
      </c>
      <c r="O54" s="55" t="s">
        <v>24</v>
      </c>
      <c r="P54" s="101" t="s">
        <v>115</v>
      </c>
      <c r="Q54">
        <v>9</v>
      </c>
    </row>
    <row r="55" spans="2:17" ht="31.5">
      <c r="B55" s="55">
        <v>114</v>
      </c>
      <c r="C55" s="55">
        <v>2</v>
      </c>
      <c r="D55" s="55">
        <v>2</v>
      </c>
      <c r="E55" s="55">
        <v>2</v>
      </c>
      <c r="F55" s="55">
        <v>5</v>
      </c>
      <c r="G55" s="55">
        <v>1</v>
      </c>
      <c r="H55" s="55">
        <v>2</v>
      </c>
      <c r="I55" s="55">
        <v>2.5499999999999998</v>
      </c>
      <c r="J55" s="69" t="s">
        <v>116</v>
      </c>
      <c r="K55" s="69">
        <v>4</v>
      </c>
      <c r="L55" s="69" t="s">
        <v>86</v>
      </c>
      <c r="M55" s="69" t="s">
        <v>23</v>
      </c>
      <c r="N55" s="75" t="s">
        <v>19</v>
      </c>
      <c r="O55" s="55" t="s">
        <v>24</v>
      </c>
      <c r="P55" s="101" t="s">
        <v>117</v>
      </c>
      <c r="Q55">
        <v>8</v>
      </c>
    </row>
    <row r="56" spans="2:17" ht="15.75">
      <c r="B56" s="54">
        <v>113</v>
      </c>
      <c r="C56" s="54">
        <v>1</v>
      </c>
      <c r="D56" s="54">
        <v>1</v>
      </c>
      <c r="E56" s="54">
        <v>4</v>
      </c>
      <c r="F56" s="54">
        <v>1</v>
      </c>
      <c r="G56" s="54">
        <v>1</v>
      </c>
      <c r="H56" s="54">
        <v>1</v>
      </c>
      <c r="I56" s="54">
        <v>1.6</v>
      </c>
      <c r="J56" s="67" t="s">
        <v>118</v>
      </c>
      <c r="K56" s="54">
        <v>4</v>
      </c>
      <c r="L56" s="54" t="s">
        <v>86</v>
      </c>
      <c r="M56" s="54" t="s">
        <v>23</v>
      </c>
      <c r="N56" s="55" t="s">
        <v>87</v>
      </c>
      <c r="O56" s="55"/>
      <c r="P56" s="101"/>
    </row>
    <row r="57" spans="2:17" ht="15.75">
      <c r="B57" s="55">
        <v>90</v>
      </c>
      <c r="C57" s="55">
        <v>1</v>
      </c>
      <c r="D57" s="55">
        <v>2</v>
      </c>
      <c r="E57" s="55">
        <v>1</v>
      </c>
      <c r="F57" s="55">
        <v>2</v>
      </c>
      <c r="G57" s="55">
        <v>2</v>
      </c>
      <c r="H57" s="55">
        <v>1</v>
      </c>
      <c r="I57" s="55">
        <v>1.5500000000000003</v>
      </c>
      <c r="J57" s="67" t="s">
        <v>119</v>
      </c>
      <c r="K57" s="55">
        <v>4</v>
      </c>
      <c r="L57" s="55" t="s">
        <v>86</v>
      </c>
      <c r="M57" s="55" t="s">
        <v>23</v>
      </c>
      <c r="N57" s="55" t="s">
        <v>87</v>
      </c>
      <c r="O57" s="55"/>
      <c r="P57" s="101"/>
    </row>
    <row r="58" spans="2:17" s="71" customFormat="1" ht="15.75">
      <c r="B58" s="70"/>
      <c r="C58" s="70"/>
      <c r="D58" s="70"/>
      <c r="E58" s="70"/>
      <c r="F58" s="70"/>
      <c r="G58" s="70"/>
      <c r="H58" s="70"/>
      <c r="I58" s="70"/>
      <c r="J58" s="72" t="s">
        <v>120</v>
      </c>
      <c r="K58" s="73"/>
      <c r="L58" s="70" t="s">
        <v>17</v>
      </c>
      <c r="M58" s="70" t="s">
        <v>23</v>
      </c>
      <c r="N58" s="70"/>
      <c r="O58" s="70"/>
      <c r="P58" s="102"/>
    </row>
    <row r="59" spans="2:17" ht="15.75">
      <c r="B59" s="62"/>
      <c r="C59" s="62"/>
      <c r="D59" s="62"/>
      <c r="E59" s="62"/>
      <c r="F59" s="62"/>
      <c r="G59" s="62"/>
      <c r="H59" s="62"/>
      <c r="I59" s="62"/>
      <c r="J59" s="68" t="s">
        <v>121</v>
      </c>
      <c r="K59" s="64"/>
      <c r="L59" s="62"/>
      <c r="M59" s="62" t="s">
        <v>23</v>
      </c>
      <c r="N59" s="62" t="s">
        <v>19</v>
      </c>
      <c r="O59" s="62" t="s">
        <v>24</v>
      </c>
      <c r="P59" s="104"/>
    </row>
    <row r="60" spans="2:17" s="79" customFormat="1" ht="15.75">
      <c r="B60" s="82"/>
      <c r="C60" s="82"/>
      <c r="D60" s="82"/>
      <c r="E60" s="82"/>
      <c r="F60" s="82"/>
      <c r="G60" s="82"/>
      <c r="H60" s="82"/>
      <c r="I60" s="82"/>
      <c r="J60" s="80" t="s">
        <v>122</v>
      </c>
      <c r="K60" s="80"/>
      <c r="L60" s="82" t="s">
        <v>123</v>
      </c>
      <c r="M60" s="82" t="s">
        <v>23</v>
      </c>
      <c r="N60" s="82"/>
      <c r="O60" s="82"/>
      <c r="P60" s="105"/>
      <c r="Q60" s="79">
        <v>5</v>
      </c>
    </row>
    <row r="61" spans="2:17" ht="15.75">
      <c r="B61" s="62"/>
      <c r="C61" s="62">
        <v>6</v>
      </c>
      <c r="D61" s="62">
        <v>8</v>
      </c>
      <c r="E61" s="62">
        <v>6</v>
      </c>
      <c r="F61" s="62">
        <v>8</v>
      </c>
      <c r="G61" s="62">
        <v>2</v>
      </c>
      <c r="H61" s="62">
        <v>7</v>
      </c>
      <c r="I61" s="62"/>
      <c r="J61" s="80" t="s">
        <v>124</v>
      </c>
      <c r="K61" s="81"/>
      <c r="L61" s="62" t="s">
        <v>125</v>
      </c>
      <c r="M61" s="62"/>
      <c r="N61" s="62"/>
      <c r="O61" s="62"/>
      <c r="P61" s="104"/>
    </row>
    <row r="62" spans="2:17" s="79" customFormat="1" ht="15.75">
      <c r="B62" s="82"/>
      <c r="C62" s="82">
        <v>3</v>
      </c>
      <c r="D62" s="82">
        <v>4</v>
      </c>
      <c r="E62" s="82">
        <v>5</v>
      </c>
      <c r="F62" s="82">
        <v>3</v>
      </c>
      <c r="G62" s="82">
        <v>4</v>
      </c>
      <c r="H62" s="82">
        <v>6</v>
      </c>
      <c r="I62" s="82"/>
      <c r="J62" s="80" t="s">
        <v>126</v>
      </c>
      <c r="K62" s="80"/>
      <c r="L62" s="82" t="s">
        <v>123</v>
      </c>
      <c r="M62" s="82" t="s">
        <v>127</v>
      </c>
      <c r="N62" s="82"/>
      <c r="O62" s="82"/>
      <c r="P62" s="105" t="s">
        <v>128</v>
      </c>
      <c r="Q62" s="79">
        <v>5</v>
      </c>
    </row>
    <row r="64" spans="2:17">
      <c r="J64" t="s">
        <v>129</v>
      </c>
      <c r="K64">
        <f>SUM(K3:K62)</f>
        <v>1385</v>
      </c>
      <c r="Q64">
        <v>1122</v>
      </c>
    </row>
    <row r="66" spans="14:14">
      <c r="N66" s="78" t="s">
        <v>130</v>
      </c>
    </row>
  </sheetData>
  <pageMargins left="0.7" right="0.7" top="0.75" bottom="0.75" header="0.3" footer="0.3"/>
  <pageSetup paperSize="8" scale="60" orientation="landscape" r:id="rId1"/>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H101"/>
  <sheetViews>
    <sheetView workbookViewId="0">
      <selection activeCell="AI4" sqref="AI4:AJ153"/>
    </sheetView>
  </sheetViews>
  <sheetFormatPr defaultRowHeight="15"/>
  <cols>
    <col min="3" max="3" width="44.7109375" customWidth="1"/>
    <col min="8" max="8" width="15.85546875" customWidth="1"/>
    <col min="10" max="10" width="18" customWidth="1"/>
    <col min="11" max="11" width="11.7109375" customWidth="1"/>
    <col min="16" max="16" width="17.5703125" customWidth="1"/>
    <col min="18" max="18" width="13.7109375" customWidth="1"/>
    <col min="20" max="20" width="9.5703125" customWidth="1"/>
  </cols>
  <sheetData>
    <row r="2" spans="1:34">
      <c r="B2" s="22" t="s">
        <v>419</v>
      </c>
      <c r="C2" s="21" t="s">
        <v>415</v>
      </c>
      <c r="D2" s="22" t="s">
        <v>365</v>
      </c>
      <c r="E2" s="22" t="s">
        <v>366</v>
      </c>
      <c r="F2" s="22" t="s">
        <v>419</v>
      </c>
      <c r="G2" s="22" t="s">
        <v>1</v>
      </c>
      <c r="H2" s="22" t="s">
        <v>2</v>
      </c>
      <c r="I2" s="22" t="s">
        <v>3</v>
      </c>
      <c r="J2" s="22" t="s">
        <v>4</v>
      </c>
      <c r="K2" s="22" t="s">
        <v>5</v>
      </c>
      <c r="L2" s="23" t="s">
        <v>6</v>
      </c>
      <c r="N2" s="29" t="s">
        <v>420</v>
      </c>
      <c r="R2" s="29" t="s">
        <v>421</v>
      </c>
    </row>
    <row r="3" spans="1:34">
      <c r="A3" t="s">
        <v>300</v>
      </c>
      <c r="B3">
        <v>63</v>
      </c>
      <c r="C3" t="s">
        <v>323</v>
      </c>
      <c r="D3">
        <v>22</v>
      </c>
      <c r="E3" t="s">
        <v>373</v>
      </c>
      <c r="F3">
        <v>63</v>
      </c>
      <c r="G3">
        <v>10</v>
      </c>
      <c r="H3">
        <v>7</v>
      </c>
      <c r="I3">
        <v>3</v>
      </c>
      <c r="J3">
        <v>3</v>
      </c>
      <c r="K3">
        <v>5</v>
      </c>
      <c r="L3">
        <v>3</v>
      </c>
      <c r="N3" t="s">
        <v>406</v>
      </c>
      <c r="R3" t="s">
        <v>23</v>
      </c>
    </row>
    <row r="4" spans="1:34">
      <c r="A4" t="s">
        <v>300</v>
      </c>
      <c r="B4">
        <v>64</v>
      </c>
      <c r="C4" t="s">
        <v>306</v>
      </c>
      <c r="D4">
        <v>22</v>
      </c>
      <c r="E4" t="s">
        <v>373</v>
      </c>
      <c r="F4">
        <v>64</v>
      </c>
      <c r="G4">
        <v>10</v>
      </c>
      <c r="H4">
        <v>8</v>
      </c>
      <c r="I4">
        <v>5</v>
      </c>
      <c r="J4">
        <v>3</v>
      </c>
      <c r="K4">
        <v>7</v>
      </c>
      <c r="L4">
        <v>6</v>
      </c>
      <c r="N4" t="s">
        <v>411</v>
      </c>
      <c r="R4" t="s">
        <v>369</v>
      </c>
    </row>
    <row r="5" spans="1:34">
      <c r="A5" t="s">
        <v>300</v>
      </c>
      <c r="B5">
        <v>65</v>
      </c>
      <c r="C5" t="s">
        <v>308</v>
      </c>
      <c r="D5">
        <v>10</v>
      </c>
      <c r="E5" t="s">
        <v>373</v>
      </c>
      <c r="F5">
        <v>65</v>
      </c>
      <c r="G5">
        <v>1</v>
      </c>
      <c r="H5">
        <v>8</v>
      </c>
      <c r="I5">
        <v>10</v>
      </c>
      <c r="J5">
        <v>3</v>
      </c>
      <c r="K5">
        <v>8</v>
      </c>
      <c r="L5">
        <v>10</v>
      </c>
      <c r="N5" t="s">
        <v>412</v>
      </c>
      <c r="R5" t="s">
        <v>370</v>
      </c>
    </row>
    <row r="6" spans="1:34">
      <c r="A6" t="s">
        <v>300</v>
      </c>
      <c r="B6">
        <v>66</v>
      </c>
      <c r="C6" t="s">
        <v>309</v>
      </c>
      <c r="D6">
        <v>10</v>
      </c>
      <c r="E6" t="s">
        <v>373</v>
      </c>
      <c r="F6">
        <v>66</v>
      </c>
      <c r="G6">
        <v>1</v>
      </c>
      <c r="H6">
        <v>8</v>
      </c>
      <c r="I6">
        <v>10</v>
      </c>
      <c r="J6">
        <v>3</v>
      </c>
      <c r="K6">
        <v>8</v>
      </c>
      <c r="L6">
        <v>10</v>
      </c>
      <c r="N6" t="s">
        <v>413</v>
      </c>
      <c r="R6" t="s">
        <v>371</v>
      </c>
    </row>
    <row r="7" spans="1:34">
      <c r="A7" t="s">
        <v>300</v>
      </c>
      <c r="B7">
        <v>67</v>
      </c>
      <c r="C7" t="s">
        <v>315</v>
      </c>
      <c r="D7">
        <v>10</v>
      </c>
      <c r="E7" t="s">
        <v>373</v>
      </c>
      <c r="F7">
        <v>67</v>
      </c>
      <c r="G7">
        <v>1</v>
      </c>
      <c r="H7">
        <v>8</v>
      </c>
      <c r="I7">
        <v>10</v>
      </c>
      <c r="J7">
        <v>3</v>
      </c>
      <c r="K7">
        <v>6</v>
      </c>
      <c r="L7">
        <v>10</v>
      </c>
      <c r="N7" t="s">
        <v>414</v>
      </c>
      <c r="R7" t="s">
        <v>373</v>
      </c>
    </row>
    <row r="8" spans="1:34">
      <c r="A8" t="s">
        <v>300</v>
      </c>
      <c r="B8">
        <v>68</v>
      </c>
      <c r="C8" t="s">
        <v>324</v>
      </c>
      <c r="D8">
        <v>10</v>
      </c>
      <c r="E8" t="s">
        <v>373</v>
      </c>
      <c r="F8">
        <v>68</v>
      </c>
      <c r="G8">
        <v>1</v>
      </c>
      <c r="H8">
        <v>6</v>
      </c>
      <c r="I8">
        <v>10</v>
      </c>
      <c r="J8">
        <v>3</v>
      </c>
      <c r="K8">
        <v>5</v>
      </c>
      <c r="L8">
        <v>8</v>
      </c>
      <c r="R8" t="s">
        <v>375</v>
      </c>
    </row>
    <row r="9" spans="1:34">
      <c r="A9" t="s">
        <v>300</v>
      </c>
      <c r="B9">
        <v>69</v>
      </c>
      <c r="C9" t="s">
        <v>330</v>
      </c>
      <c r="D9">
        <v>10</v>
      </c>
      <c r="E9" t="s">
        <v>373</v>
      </c>
      <c r="F9">
        <v>69</v>
      </c>
      <c r="G9">
        <v>3</v>
      </c>
      <c r="H9">
        <v>7</v>
      </c>
      <c r="I9">
        <v>4</v>
      </c>
      <c r="J9">
        <v>3</v>
      </c>
      <c r="K9">
        <v>5</v>
      </c>
      <c r="L9">
        <v>7</v>
      </c>
      <c r="R9" t="s">
        <v>402</v>
      </c>
    </row>
    <row r="10" spans="1:34">
      <c r="A10" t="s">
        <v>300</v>
      </c>
      <c r="B10">
        <v>70</v>
      </c>
      <c r="C10" t="s">
        <v>331</v>
      </c>
      <c r="D10">
        <v>10</v>
      </c>
      <c r="E10" t="s">
        <v>373</v>
      </c>
      <c r="F10">
        <v>70</v>
      </c>
      <c r="G10">
        <v>3</v>
      </c>
      <c r="H10">
        <v>7</v>
      </c>
      <c r="I10">
        <v>4</v>
      </c>
      <c r="J10">
        <v>3</v>
      </c>
      <c r="K10">
        <v>5</v>
      </c>
      <c r="L10">
        <v>7</v>
      </c>
      <c r="M10" s="7" t="s">
        <v>408</v>
      </c>
      <c r="N10" s="1" t="s">
        <v>409</v>
      </c>
      <c r="O10" s="32">
        <v>1</v>
      </c>
    </row>
    <row r="11" spans="1:34">
      <c r="A11" t="s">
        <v>300</v>
      </c>
      <c r="B11">
        <v>71</v>
      </c>
      <c r="C11" t="s">
        <v>332</v>
      </c>
      <c r="D11">
        <v>10</v>
      </c>
      <c r="E11" t="s">
        <v>373</v>
      </c>
      <c r="F11">
        <v>71</v>
      </c>
      <c r="G11">
        <v>3</v>
      </c>
      <c r="H11">
        <v>7</v>
      </c>
      <c r="I11">
        <v>4</v>
      </c>
      <c r="J11">
        <v>3</v>
      </c>
      <c r="K11">
        <v>5</v>
      </c>
      <c r="L11">
        <v>7</v>
      </c>
      <c r="M11" s="6" t="s">
        <v>1</v>
      </c>
      <c r="N11" s="2">
        <v>0.3</v>
      </c>
      <c r="O11" s="4">
        <v>10</v>
      </c>
      <c r="P11">
        <v>10</v>
      </c>
      <c r="Q11">
        <v>1</v>
      </c>
      <c r="R11">
        <v>1</v>
      </c>
      <c r="S11">
        <v>1</v>
      </c>
      <c r="T11">
        <v>1</v>
      </c>
      <c r="U11">
        <v>3</v>
      </c>
      <c r="V11">
        <v>3</v>
      </c>
      <c r="W11">
        <v>3</v>
      </c>
      <c r="X11">
        <v>1</v>
      </c>
      <c r="Y11">
        <v>1</v>
      </c>
      <c r="Z11">
        <v>1</v>
      </c>
      <c r="AA11">
        <v>3</v>
      </c>
      <c r="AB11">
        <v>1</v>
      </c>
      <c r="AC11">
        <v>8</v>
      </c>
      <c r="AD11">
        <v>8</v>
      </c>
      <c r="AE11">
        <v>8</v>
      </c>
      <c r="AF11">
        <v>1</v>
      </c>
      <c r="AG11">
        <v>1</v>
      </c>
      <c r="AH11">
        <v>9</v>
      </c>
    </row>
    <row r="12" spans="1:34">
      <c r="A12" t="s">
        <v>300</v>
      </c>
      <c r="B12">
        <v>72</v>
      </c>
      <c r="C12" t="s">
        <v>325</v>
      </c>
      <c r="D12">
        <v>88</v>
      </c>
      <c r="E12" t="s">
        <v>373</v>
      </c>
      <c r="F12">
        <v>72</v>
      </c>
      <c r="G12" s="30">
        <v>1</v>
      </c>
      <c r="H12" s="30">
        <v>7</v>
      </c>
      <c r="I12" s="30">
        <v>7</v>
      </c>
      <c r="J12" s="30">
        <v>1</v>
      </c>
      <c r="K12" s="30">
        <v>8</v>
      </c>
      <c r="L12" s="30">
        <v>8</v>
      </c>
      <c r="M12" s="6" t="s">
        <v>2</v>
      </c>
      <c r="N12" s="2">
        <v>0.3</v>
      </c>
      <c r="O12" s="4">
        <v>7</v>
      </c>
      <c r="P12">
        <v>8</v>
      </c>
      <c r="Q12">
        <v>8</v>
      </c>
      <c r="R12">
        <v>8</v>
      </c>
      <c r="S12">
        <v>8</v>
      </c>
      <c r="T12">
        <v>6</v>
      </c>
      <c r="U12">
        <v>7</v>
      </c>
      <c r="V12">
        <v>7</v>
      </c>
      <c r="W12">
        <v>7</v>
      </c>
      <c r="X12">
        <v>7</v>
      </c>
      <c r="Y12">
        <v>7</v>
      </c>
      <c r="Z12">
        <v>7</v>
      </c>
      <c r="AA12">
        <v>10</v>
      </c>
      <c r="AB12">
        <v>7</v>
      </c>
      <c r="AC12">
        <v>8</v>
      </c>
      <c r="AD12">
        <v>8</v>
      </c>
      <c r="AE12">
        <v>8</v>
      </c>
      <c r="AF12">
        <v>7</v>
      </c>
      <c r="AG12">
        <v>7</v>
      </c>
      <c r="AH12">
        <v>8</v>
      </c>
    </row>
    <row r="13" spans="1:34">
      <c r="A13" t="s">
        <v>300</v>
      </c>
      <c r="B13">
        <v>73</v>
      </c>
      <c r="C13" t="s">
        <v>327</v>
      </c>
      <c r="D13">
        <v>44</v>
      </c>
      <c r="E13" t="s">
        <v>373</v>
      </c>
      <c r="F13">
        <v>73</v>
      </c>
      <c r="G13" s="30">
        <v>1</v>
      </c>
      <c r="H13" s="30">
        <v>7</v>
      </c>
      <c r="I13" s="30">
        <v>7</v>
      </c>
      <c r="J13" s="30">
        <v>1</v>
      </c>
      <c r="K13" s="30">
        <v>8</v>
      </c>
      <c r="L13" s="30">
        <v>8</v>
      </c>
      <c r="M13" s="6" t="s">
        <v>3</v>
      </c>
      <c r="N13" s="2">
        <v>0.05</v>
      </c>
      <c r="O13" s="4">
        <v>3</v>
      </c>
      <c r="P13">
        <v>5</v>
      </c>
      <c r="Q13">
        <v>10</v>
      </c>
      <c r="R13">
        <v>10</v>
      </c>
      <c r="S13">
        <v>10</v>
      </c>
      <c r="T13">
        <v>10</v>
      </c>
      <c r="U13">
        <v>4</v>
      </c>
      <c r="V13">
        <v>4</v>
      </c>
      <c r="W13">
        <v>4</v>
      </c>
      <c r="X13">
        <v>7</v>
      </c>
      <c r="Y13">
        <v>7</v>
      </c>
      <c r="Z13">
        <v>7</v>
      </c>
      <c r="AA13">
        <v>8</v>
      </c>
      <c r="AB13">
        <v>5</v>
      </c>
      <c r="AC13">
        <v>8</v>
      </c>
      <c r="AD13">
        <v>8</v>
      </c>
      <c r="AE13">
        <v>8</v>
      </c>
      <c r="AF13">
        <v>7</v>
      </c>
      <c r="AG13">
        <v>7</v>
      </c>
      <c r="AH13">
        <v>4</v>
      </c>
    </row>
    <row r="14" spans="1:34">
      <c r="A14" t="s">
        <v>300</v>
      </c>
      <c r="B14">
        <v>74</v>
      </c>
      <c r="C14" t="s">
        <v>328</v>
      </c>
      <c r="D14">
        <v>110</v>
      </c>
      <c r="E14" t="s">
        <v>373</v>
      </c>
      <c r="F14">
        <v>74</v>
      </c>
      <c r="G14" s="30">
        <v>1</v>
      </c>
      <c r="H14" s="30">
        <v>7</v>
      </c>
      <c r="I14" s="30">
        <v>7</v>
      </c>
      <c r="J14" s="30">
        <v>1</v>
      </c>
      <c r="K14" s="30">
        <v>8</v>
      </c>
      <c r="L14" s="30">
        <v>8</v>
      </c>
      <c r="M14" s="6" t="s">
        <v>4</v>
      </c>
      <c r="N14" s="2">
        <v>0.2</v>
      </c>
      <c r="O14" s="4">
        <v>3</v>
      </c>
      <c r="P14">
        <v>3</v>
      </c>
      <c r="Q14">
        <v>3</v>
      </c>
      <c r="R14">
        <v>3</v>
      </c>
      <c r="S14">
        <v>3</v>
      </c>
      <c r="T14">
        <v>3</v>
      </c>
      <c r="U14">
        <v>3</v>
      </c>
      <c r="V14">
        <v>3</v>
      </c>
      <c r="W14">
        <v>3</v>
      </c>
      <c r="X14">
        <v>1</v>
      </c>
      <c r="Y14">
        <v>1</v>
      </c>
      <c r="Z14">
        <v>1</v>
      </c>
      <c r="AA14">
        <v>3</v>
      </c>
      <c r="AB14">
        <v>3</v>
      </c>
      <c r="AC14">
        <v>1</v>
      </c>
      <c r="AD14">
        <v>1</v>
      </c>
      <c r="AE14">
        <v>1</v>
      </c>
      <c r="AF14">
        <v>1</v>
      </c>
      <c r="AG14">
        <v>1</v>
      </c>
      <c r="AH14">
        <v>6</v>
      </c>
    </row>
    <row r="15" spans="1:34">
      <c r="A15" t="s">
        <v>300</v>
      </c>
      <c r="B15">
        <v>75</v>
      </c>
      <c r="C15" t="s">
        <v>320</v>
      </c>
      <c r="D15">
        <v>15</v>
      </c>
      <c r="E15" t="s">
        <v>370</v>
      </c>
      <c r="F15">
        <v>75</v>
      </c>
      <c r="G15">
        <v>3</v>
      </c>
      <c r="H15">
        <v>10</v>
      </c>
      <c r="I15">
        <v>8</v>
      </c>
      <c r="J15">
        <v>3</v>
      </c>
      <c r="K15">
        <v>3</v>
      </c>
      <c r="L15">
        <v>6</v>
      </c>
      <c r="M15" s="6" t="s">
        <v>5</v>
      </c>
      <c r="N15" s="2">
        <v>0.05</v>
      </c>
      <c r="O15" s="4">
        <v>5</v>
      </c>
      <c r="P15">
        <v>7</v>
      </c>
      <c r="Q15">
        <v>8</v>
      </c>
      <c r="R15">
        <v>8</v>
      </c>
      <c r="S15">
        <v>6</v>
      </c>
      <c r="T15">
        <v>5</v>
      </c>
      <c r="U15">
        <v>5</v>
      </c>
      <c r="V15">
        <v>5</v>
      </c>
      <c r="W15">
        <v>5</v>
      </c>
      <c r="X15">
        <v>8</v>
      </c>
      <c r="Y15">
        <v>8</v>
      </c>
      <c r="Z15">
        <v>8</v>
      </c>
      <c r="AA15">
        <v>3</v>
      </c>
      <c r="AB15">
        <v>1</v>
      </c>
      <c r="AC15">
        <v>10</v>
      </c>
      <c r="AD15">
        <v>10</v>
      </c>
      <c r="AE15">
        <v>10</v>
      </c>
      <c r="AF15">
        <v>5</v>
      </c>
      <c r="AG15">
        <v>5</v>
      </c>
      <c r="AH15">
        <v>7</v>
      </c>
    </row>
    <row r="16" spans="1:34">
      <c r="A16" t="s">
        <v>300</v>
      </c>
      <c r="B16">
        <v>76</v>
      </c>
      <c r="C16" t="s">
        <v>343</v>
      </c>
      <c r="D16">
        <v>12</v>
      </c>
      <c r="E16" t="s">
        <v>370</v>
      </c>
      <c r="F16">
        <v>76</v>
      </c>
      <c r="G16" s="30">
        <v>1</v>
      </c>
      <c r="H16" s="30">
        <v>7</v>
      </c>
      <c r="I16" s="30">
        <v>5</v>
      </c>
      <c r="J16" s="30">
        <v>3</v>
      </c>
      <c r="K16" s="30">
        <v>1</v>
      </c>
      <c r="L16" s="30">
        <v>3</v>
      </c>
      <c r="M16" s="6" t="s">
        <v>6</v>
      </c>
      <c r="N16" s="2">
        <v>0.1</v>
      </c>
      <c r="O16" s="4">
        <v>3</v>
      </c>
      <c r="P16">
        <v>6</v>
      </c>
      <c r="Q16">
        <v>10</v>
      </c>
      <c r="R16">
        <v>10</v>
      </c>
      <c r="S16">
        <v>10</v>
      </c>
      <c r="T16">
        <v>8</v>
      </c>
      <c r="U16">
        <v>7</v>
      </c>
      <c r="V16">
        <v>7</v>
      </c>
      <c r="W16">
        <v>7</v>
      </c>
      <c r="X16">
        <v>8</v>
      </c>
      <c r="Y16">
        <v>8</v>
      </c>
      <c r="Z16">
        <v>8</v>
      </c>
      <c r="AA16">
        <v>6</v>
      </c>
      <c r="AB16">
        <v>3</v>
      </c>
      <c r="AC16">
        <v>9</v>
      </c>
      <c r="AD16">
        <v>9</v>
      </c>
      <c r="AE16">
        <v>9</v>
      </c>
      <c r="AF16">
        <v>6</v>
      </c>
      <c r="AG16">
        <v>6</v>
      </c>
      <c r="AH16">
        <v>6</v>
      </c>
    </row>
    <row r="17" spans="1:34" ht="15.75" thickBot="1">
      <c r="A17" t="s">
        <v>300</v>
      </c>
      <c r="B17">
        <v>77</v>
      </c>
      <c r="C17" t="s">
        <v>299</v>
      </c>
      <c r="D17">
        <v>157</v>
      </c>
      <c r="E17" t="s">
        <v>373</v>
      </c>
      <c r="F17">
        <v>77</v>
      </c>
      <c r="G17" s="30">
        <v>8</v>
      </c>
      <c r="H17" s="30">
        <v>8</v>
      </c>
      <c r="I17" s="30">
        <v>8</v>
      </c>
      <c r="J17" s="30">
        <v>1</v>
      </c>
      <c r="K17" s="30">
        <v>10</v>
      </c>
      <c r="L17" s="30">
        <v>9</v>
      </c>
      <c r="M17" s="9" t="s">
        <v>410</v>
      </c>
      <c r="N17" s="12">
        <f>SUM(N11:N16)</f>
        <v>1.0000000000000002</v>
      </c>
      <c r="O17" s="13">
        <f>SUM($N11*O11+$N12*O12+$N13*O13+$N14*O14+$N15*O15+$N16*O16)</f>
        <v>6.3999999999999995</v>
      </c>
      <c r="P17" s="13">
        <f t="shared" ref="P17:AH17" si="0">SUM($N11*P11+$N12*P12+$N13*P13+$N14*P14+$N15*P15+$N16*P16)</f>
        <v>7.1999999999999993</v>
      </c>
      <c r="Q17" s="13">
        <f t="shared" si="0"/>
        <v>5.2</v>
      </c>
      <c r="R17" s="13">
        <f t="shared" si="0"/>
        <v>5.2</v>
      </c>
      <c r="S17" s="13">
        <f t="shared" si="0"/>
        <v>5.0999999999999996</v>
      </c>
      <c r="T17" s="13">
        <f t="shared" si="0"/>
        <v>4.25</v>
      </c>
      <c r="U17" s="13">
        <f t="shared" si="0"/>
        <v>4.7500000000000009</v>
      </c>
      <c r="V17" s="13">
        <f t="shared" si="0"/>
        <v>4.7500000000000009</v>
      </c>
      <c r="W17" s="13">
        <f t="shared" si="0"/>
        <v>4.7500000000000009</v>
      </c>
      <c r="X17" s="13">
        <f t="shared" si="0"/>
        <v>4.1500000000000004</v>
      </c>
      <c r="Y17" s="13">
        <f t="shared" si="0"/>
        <v>4.1500000000000004</v>
      </c>
      <c r="Z17" s="13">
        <f t="shared" si="0"/>
        <v>4.1500000000000004</v>
      </c>
      <c r="AA17" s="13">
        <f t="shared" si="0"/>
        <v>5.65</v>
      </c>
      <c r="AB17" s="13">
        <f t="shared" si="0"/>
        <v>3.5999999999999996</v>
      </c>
      <c r="AC17" s="13">
        <f t="shared" si="0"/>
        <v>6.8000000000000007</v>
      </c>
      <c r="AD17" s="13">
        <f t="shared" si="0"/>
        <v>6.8000000000000007</v>
      </c>
      <c r="AE17" s="13">
        <f t="shared" si="0"/>
        <v>6.8000000000000007</v>
      </c>
      <c r="AF17" s="13">
        <f t="shared" si="0"/>
        <v>3.8000000000000003</v>
      </c>
      <c r="AG17" s="13">
        <f t="shared" si="0"/>
        <v>3.8000000000000003</v>
      </c>
      <c r="AH17" s="13">
        <f t="shared" si="0"/>
        <v>7.4499999999999993</v>
      </c>
    </row>
    <row r="18" spans="1:34">
      <c r="A18" t="s">
        <v>300</v>
      </c>
      <c r="B18">
        <v>78</v>
      </c>
      <c r="C18" t="s">
        <v>302</v>
      </c>
      <c r="D18">
        <v>94</v>
      </c>
      <c r="E18" t="s">
        <v>373</v>
      </c>
      <c r="F18">
        <v>78</v>
      </c>
      <c r="G18" s="30">
        <v>8</v>
      </c>
      <c r="H18" s="30">
        <v>8</v>
      </c>
      <c r="I18" s="30">
        <v>8</v>
      </c>
      <c r="J18" s="30">
        <v>1</v>
      </c>
      <c r="K18" s="30">
        <v>10</v>
      </c>
      <c r="L18" s="30">
        <v>9</v>
      </c>
    </row>
    <row r="19" spans="1:34">
      <c r="A19" t="s">
        <v>300</v>
      </c>
      <c r="B19">
        <v>79</v>
      </c>
      <c r="C19" t="s">
        <v>303</v>
      </c>
      <c r="D19">
        <v>132</v>
      </c>
      <c r="E19" t="s">
        <v>373</v>
      </c>
      <c r="F19">
        <v>79</v>
      </c>
      <c r="G19" s="30">
        <v>8</v>
      </c>
      <c r="H19" s="30">
        <v>8</v>
      </c>
      <c r="I19" s="30">
        <v>8</v>
      </c>
      <c r="J19" s="30">
        <v>1</v>
      </c>
      <c r="K19" s="30">
        <v>10</v>
      </c>
      <c r="L19" s="30">
        <v>9</v>
      </c>
      <c r="N19" s="34" t="s">
        <v>415</v>
      </c>
      <c r="O19" s="34" t="s">
        <v>1</v>
      </c>
      <c r="P19" s="34" t="s">
        <v>2</v>
      </c>
      <c r="Q19" s="34" t="s">
        <v>3</v>
      </c>
      <c r="R19" s="34" t="s">
        <v>4</v>
      </c>
      <c r="S19" s="34" t="s">
        <v>5</v>
      </c>
      <c r="T19" s="35" t="s">
        <v>6</v>
      </c>
      <c r="U19" s="38" t="s">
        <v>418</v>
      </c>
    </row>
    <row r="20" spans="1:34">
      <c r="A20" t="s">
        <v>300</v>
      </c>
      <c r="B20">
        <v>80</v>
      </c>
      <c r="C20" t="s">
        <v>335</v>
      </c>
      <c r="D20">
        <v>44</v>
      </c>
      <c r="E20" t="s">
        <v>373</v>
      </c>
      <c r="F20">
        <v>80</v>
      </c>
      <c r="G20" s="30">
        <v>1</v>
      </c>
      <c r="H20" s="30">
        <v>7</v>
      </c>
      <c r="I20" s="30">
        <v>7</v>
      </c>
      <c r="J20" s="30">
        <v>1</v>
      </c>
      <c r="K20" s="30">
        <v>5</v>
      </c>
      <c r="L20" s="30">
        <v>6</v>
      </c>
      <c r="N20" s="36" t="s">
        <v>323</v>
      </c>
      <c r="O20">
        <v>10</v>
      </c>
      <c r="P20">
        <v>7</v>
      </c>
      <c r="Q20">
        <v>3</v>
      </c>
      <c r="R20">
        <v>3</v>
      </c>
      <c r="S20">
        <v>5</v>
      </c>
      <c r="T20">
        <v>3</v>
      </c>
      <c r="U20">
        <v>6.3999999999999995</v>
      </c>
    </row>
    <row r="21" spans="1:34">
      <c r="A21" t="s">
        <v>300</v>
      </c>
      <c r="B21">
        <v>81</v>
      </c>
      <c r="C21" t="s">
        <v>337</v>
      </c>
      <c r="D21">
        <v>22</v>
      </c>
      <c r="E21" t="s">
        <v>373</v>
      </c>
      <c r="F21">
        <v>81</v>
      </c>
      <c r="G21" s="30">
        <v>1</v>
      </c>
      <c r="H21" s="30">
        <v>7</v>
      </c>
      <c r="I21" s="30">
        <v>7</v>
      </c>
      <c r="J21" s="30">
        <v>1</v>
      </c>
      <c r="K21" s="30">
        <v>5</v>
      </c>
      <c r="L21" s="30">
        <v>6</v>
      </c>
      <c r="N21" s="37" t="s">
        <v>306</v>
      </c>
      <c r="O21">
        <v>10</v>
      </c>
      <c r="P21">
        <v>8</v>
      </c>
      <c r="Q21">
        <v>5</v>
      </c>
      <c r="R21">
        <v>3</v>
      </c>
      <c r="S21">
        <v>7</v>
      </c>
      <c r="T21">
        <v>6</v>
      </c>
      <c r="U21">
        <v>7.1999999999999993</v>
      </c>
    </row>
    <row r="22" spans="1:34">
      <c r="A22" t="s">
        <v>300</v>
      </c>
      <c r="B22">
        <v>82</v>
      </c>
      <c r="C22" t="s">
        <v>304</v>
      </c>
      <c r="D22">
        <v>220</v>
      </c>
      <c r="E22" t="s">
        <v>392</v>
      </c>
      <c r="F22">
        <v>82</v>
      </c>
      <c r="G22" s="30">
        <v>9</v>
      </c>
      <c r="H22" s="30">
        <v>8</v>
      </c>
      <c r="I22" s="30">
        <v>4</v>
      </c>
      <c r="J22" s="30">
        <v>6</v>
      </c>
      <c r="K22" s="30">
        <v>7</v>
      </c>
      <c r="L22" s="30">
        <v>6</v>
      </c>
      <c r="N22" s="36" t="s">
        <v>308</v>
      </c>
      <c r="O22">
        <v>1</v>
      </c>
      <c r="P22">
        <v>8</v>
      </c>
      <c r="Q22">
        <v>10</v>
      </c>
      <c r="R22">
        <v>3</v>
      </c>
      <c r="S22">
        <v>8</v>
      </c>
      <c r="T22">
        <v>10</v>
      </c>
      <c r="U22">
        <v>5.2</v>
      </c>
    </row>
    <row r="23" spans="1:34">
      <c r="A23" t="s">
        <v>23</v>
      </c>
      <c r="B23">
        <v>83</v>
      </c>
      <c r="C23" t="s">
        <v>22</v>
      </c>
      <c r="D23">
        <v>35</v>
      </c>
      <c r="E23" t="s">
        <v>23</v>
      </c>
      <c r="F23">
        <v>83</v>
      </c>
      <c r="G23">
        <v>10</v>
      </c>
      <c r="H23">
        <v>10</v>
      </c>
      <c r="I23">
        <v>4</v>
      </c>
      <c r="J23">
        <v>10</v>
      </c>
      <c r="K23">
        <v>4</v>
      </c>
      <c r="L23">
        <v>7</v>
      </c>
      <c r="N23" s="37" t="s">
        <v>309</v>
      </c>
      <c r="O23">
        <v>1</v>
      </c>
      <c r="P23">
        <v>8</v>
      </c>
      <c r="Q23">
        <v>10</v>
      </c>
      <c r="R23">
        <v>3</v>
      </c>
      <c r="S23">
        <v>8</v>
      </c>
      <c r="T23">
        <v>10</v>
      </c>
      <c r="U23">
        <v>5.2</v>
      </c>
    </row>
    <row r="24" spans="1:34">
      <c r="A24" t="s">
        <v>23</v>
      </c>
      <c r="B24">
        <v>84</v>
      </c>
      <c r="C24" t="s">
        <v>29</v>
      </c>
      <c r="D24">
        <v>80</v>
      </c>
      <c r="E24" t="s">
        <v>393</v>
      </c>
      <c r="F24">
        <v>84</v>
      </c>
      <c r="G24">
        <v>7</v>
      </c>
      <c r="H24">
        <v>10</v>
      </c>
      <c r="I24">
        <v>6</v>
      </c>
      <c r="J24">
        <v>7</v>
      </c>
      <c r="K24">
        <v>4</v>
      </c>
      <c r="L24">
        <v>8</v>
      </c>
      <c r="N24" s="36" t="s">
        <v>315</v>
      </c>
      <c r="O24">
        <v>1</v>
      </c>
      <c r="P24">
        <v>8</v>
      </c>
      <c r="Q24">
        <v>10</v>
      </c>
      <c r="R24">
        <v>3</v>
      </c>
      <c r="S24">
        <v>6</v>
      </c>
      <c r="T24">
        <v>10</v>
      </c>
      <c r="U24">
        <v>5.0999999999999996</v>
      </c>
    </row>
    <row r="25" spans="1:34">
      <c r="A25" t="s">
        <v>23</v>
      </c>
      <c r="B25">
        <v>85</v>
      </c>
      <c r="C25" t="s">
        <v>84</v>
      </c>
      <c r="D25">
        <v>10</v>
      </c>
      <c r="E25" t="s">
        <v>394</v>
      </c>
      <c r="F25">
        <v>85</v>
      </c>
      <c r="G25">
        <v>4</v>
      </c>
      <c r="H25">
        <v>4</v>
      </c>
      <c r="I25">
        <v>4</v>
      </c>
      <c r="J25">
        <v>7</v>
      </c>
      <c r="K25">
        <v>1</v>
      </c>
      <c r="L25">
        <v>4</v>
      </c>
      <c r="N25" s="37" t="s">
        <v>324</v>
      </c>
      <c r="O25">
        <v>1</v>
      </c>
      <c r="P25">
        <v>6</v>
      </c>
      <c r="Q25">
        <v>10</v>
      </c>
      <c r="R25">
        <v>3</v>
      </c>
      <c r="S25">
        <v>5</v>
      </c>
      <c r="T25">
        <v>8</v>
      </c>
      <c r="U25">
        <v>4.25</v>
      </c>
    </row>
    <row r="26" spans="1:34">
      <c r="A26" t="s">
        <v>23</v>
      </c>
      <c r="B26">
        <v>86</v>
      </c>
      <c r="C26" t="s">
        <v>70</v>
      </c>
      <c r="D26">
        <v>10</v>
      </c>
      <c r="E26" t="s">
        <v>23</v>
      </c>
      <c r="F26">
        <v>86</v>
      </c>
      <c r="G26">
        <v>3</v>
      </c>
      <c r="H26">
        <v>6</v>
      </c>
      <c r="I26">
        <v>4</v>
      </c>
      <c r="J26">
        <v>9</v>
      </c>
      <c r="K26">
        <v>2</v>
      </c>
      <c r="L26">
        <v>3</v>
      </c>
      <c r="N26" s="36" t="s">
        <v>330</v>
      </c>
      <c r="O26">
        <v>3</v>
      </c>
      <c r="P26">
        <v>7</v>
      </c>
      <c r="Q26">
        <v>4</v>
      </c>
      <c r="R26">
        <v>3</v>
      </c>
      <c r="S26">
        <v>5</v>
      </c>
      <c r="T26">
        <v>7</v>
      </c>
      <c r="U26">
        <v>4.7500000000000009</v>
      </c>
    </row>
    <row r="27" spans="1:34">
      <c r="A27" t="s">
        <v>23</v>
      </c>
      <c r="B27">
        <v>87</v>
      </c>
      <c r="C27" t="s">
        <v>73</v>
      </c>
      <c r="D27">
        <v>100</v>
      </c>
      <c r="E27" t="s">
        <v>23</v>
      </c>
      <c r="F27">
        <v>87</v>
      </c>
      <c r="G27">
        <v>3</v>
      </c>
      <c r="H27">
        <v>8</v>
      </c>
      <c r="I27">
        <v>7</v>
      </c>
      <c r="J27">
        <v>2</v>
      </c>
      <c r="K27">
        <v>4</v>
      </c>
      <c r="L27">
        <v>7</v>
      </c>
      <c r="N27" s="37" t="s">
        <v>331</v>
      </c>
      <c r="O27">
        <v>3</v>
      </c>
      <c r="P27">
        <v>7</v>
      </c>
      <c r="Q27">
        <v>4</v>
      </c>
      <c r="R27">
        <v>3</v>
      </c>
      <c r="S27">
        <v>5</v>
      </c>
      <c r="T27">
        <v>7</v>
      </c>
      <c r="U27">
        <v>4.7500000000000009</v>
      </c>
    </row>
    <row r="28" spans="1:34">
      <c r="A28" t="s">
        <v>23</v>
      </c>
      <c r="B28">
        <v>88</v>
      </c>
      <c r="C28" t="s">
        <v>98</v>
      </c>
      <c r="D28">
        <v>5</v>
      </c>
      <c r="E28" t="s">
        <v>371</v>
      </c>
      <c r="F28">
        <v>88</v>
      </c>
      <c r="G28">
        <v>6</v>
      </c>
      <c r="H28">
        <v>5</v>
      </c>
      <c r="I28">
        <v>2</v>
      </c>
      <c r="J28">
        <v>3</v>
      </c>
      <c r="K28">
        <v>1</v>
      </c>
      <c r="L28">
        <v>3</v>
      </c>
      <c r="N28" s="36" t="s">
        <v>332</v>
      </c>
      <c r="O28">
        <v>3</v>
      </c>
      <c r="P28">
        <v>7</v>
      </c>
      <c r="Q28">
        <v>4</v>
      </c>
      <c r="R28">
        <v>3</v>
      </c>
      <c r="S28">
        <v>5</v>
      </c>
      <c r="T28">
        <v>7</v>
      </c>
      <c r="U28">
        <v>4.7500000000000009</v>
      </c>
    </row>
    <row r="29" spans="1:34">
      <c r="A29" t="s">
        <v>23</v>
      </c>
      <c r="B29">
        <v>89</v>
      </c>
      <c r="C29" t="s">
        <v>91</v>
      </c>
      <c r="D29">
        <v>15</v>
      </c>
      <c r="E29" t="s">
        <v>23</v>
      </c>
      <c r="F29">
        <v>89</v>
      </c>
      <c r="G29">
        <v>4</v>
      </c>
      <c r="H29">
        <v>5</v>
      </c>
      <c r="I29">
        <v>3</v>
      </c>
      <c r="J29">
        <v>3</v>
      </c>
      <c r="K29">
        <v>3</v>
      </c>
      <c r="L29">
        <v>7</v>
      </c>
      <c r="N29" s="37" t="s">
        <v>325</v>
      </c>
      <c r="O29">
        <v>1</v>
      </c>
      <c r="P29">
        <v>7</v>
      </c>
      <c r="Q29">
        <v>7</v>
      </c>
      <c r="R29">
        <v>1</v>
      </c>
      <c r="S29">
        <v>8</v>
      </c>
      <c r="T29">
        <v>8</v>
      </c>
      <c r="U29">
        <v>4.1500000000000004</v>
      </c>
    </row>
    <row r="30" spans="1:34">
      <c r="A30" t="s">
        <v>23</v>
      </c>
      <c r="B30">
        <v>90</v>
      </c>
      <c r="C30" t="s">
        <v>119</v>
      </c>
      <c r="D30">
        <v>4</v>
      </c>
      <c r="E30" t="s">
        <v>23</v>
      </c>
      <c r="F30">
        <v>90</v>
      </c>
      <c r="G30">
        <v>1</v>
      </c>
      <c r="H30">
        <v>2</v>
      </c>
      <c r="I30">
        <v>1</v>
      </c>
      <c r="J30">
        <v>2</v>
      </c>
      <c r="K30">
        <v>2</v>
      </c>
      <c r="L30">
        <v>1</v>
      </c>
      <c r="N30" s="36" t="s">
        <v>327</v>
      </c>
      <c r="O30">
        <v>1</v>
      </c>
      <c r="P30">
        <v>7</v>
      </c>
      <c r="Q30">
        <v>7</v>
      </c>
      <c r="R30">
        <v>1</v>
      </c>
      <c r="S30">
        <v>8</v>
      </c>
      <c r="T30">
        <v>8</v>
      </c>
      <c r="U30">
        <v>4.1500000000000004</v>
      </c>
    </row>
    <row r="31" spans="1:34">
      <c r="A31" t="s">
        <v>23</v>
      </c>
      <c r="B31">
        <v>91</v>
      </c>
      <c r="C31" t="s">
        <v>40</v>
      </c>
      <c r="D31">
        <v>60</v>
      </c>
      <c r="E31" t="s">
        <v>395</v>
      </c>
      <c r="F31">
        <v>91</v>
      </c>
      <c r="G31">
        <v>6</v>
      </c>
      <c r="H31">
        <v>8</v>
      </c>
      <c r="I31">
        <v>7</v>
      </c>
      <c r="J31">
        <v>1</v>
      </c>
      <c r="K31">
        <v>5</v>
      </c>
      <c r="L31">
        <v>7</v>
      </c>
      <c r="N31" s="37" t="s">
        <v>328</v>
      </c>
      <c r="O31">
        <v>1</v>
      </c>
      <c r="P31">
        <v>7</v>
      </c>
      <c r="Q31">
        <v>7</v>
      </c>
      <c r="R31">
        <v>1</v>
      </c>
      <c r="S31">
        <v>8</v>
      </c>
      <c r="T31">
        <v>8</v>
      </c>
      <c r="U31">
        <v>4.1500000000000004</v>
      </c>
    </row>
    <row r="32" spans="1:34">
      <c r="A32" t="s">
        <v>23</v>
      </c>
      <c r="B32">
        <v>92</v>
      </c>
      <c r="C32" t="s">
        <v>34</v>
      </c>
      <c r="D32">
        <v>150</v>
      </c>
      <c r="E32" t="s">
        <v>394</v>
      </c>
      <c r="F32">
        <v>92</v>
      </c>
      <c r="G32">
        <v>3</v>
      </c>
      <c r="H32">
        <v>10</v>
      </c>
      <c r="I32">
        <v>6</v>
      </c>
      <c r="J32">
        <v>8</v>
      </c>
      <c r="K32">
        <v>1</v>
      </c>
      <c r="L32">
        <v>10</v>
      </c>
      <c r="N32" s="36" t="s">
        <v>320</v>
      </c>
      <c r="O32">
        <v>3</v>
      </c>
      <c r="P32">
        <v>10</v>
      </c>
      <c r="Q32">
        <v>8</v>
      </c>
      <c r="R32">
        <v>3</v>
      </c>
      <c r="S32">
        <v>3</v>
      </c>
      <c r="T32">
        <v>6</v>
      </c>
      <c r="U32">
        <v>5.65</v>
      </c>
    </row>
    <row r="33" spans="1:21">
      <c r="A33" t="s">
        <v>23</v>
      </c>
      <c r="B33">
        <v>93</v>
      </c>
      <c r="C33" t="s">
        <v>88</v>
      </c>
      <c r="D33">
        <v>130</v>
      </c>
      <c r="E33" t="s">
        <v>373</v>
      </c>
      <c r="F33">
        <v>93</v>
      </c>
      <c r="G33">
        <v>5</v>
      </c>
      <c r="H33">
        <v>5</v>
      </c>
      <c r="I33">
        <v>1</v>
      </c>
      <c r="J33">
        <v>1</v>
      </c>
      <c r="K33">
        <v>2</v>
      </c>
      <c r="L33">
        <v>9</v>
      </c>
      <c r="N33" s="37" t="s">
        <v>343</v>
      </c>
      <c r="O33">
        <v>1</v>
      </c>
      <c r="P33">
        <v>7</v>
      </c>
      <c r="Q33">
        <v>5</v>
      </c>
      <c r="R33">
        <v>3</v>
      </c>
      <c r="S33">
        <v>1</v>
      </c>
      <c r="T33">
        <v>3</v>
      </c>
      <c r="U33">
        <v>3.5999999999999996</v>
      </c>
    </row>
    <row r="34" spans="1:21">
      <c r="A34" t="s">
        <v>23</v>
      </c>
      <c r="B34">
        <v>94</v>
      </c>
      <c r="C34" t="s">
        <v>50</v>
      </c>
      <c r="D34">
        <v>104</v>
      </c>
      <c r="E34" t="s">
        <v>394</v>
      </c>
      <c r="F34">
        <v>94</v>
      </c>
      <c r="G34">
        <v>1</v>
      </c>
      <c r="H34">
        <v>9</v>
      </c>
      <c r="I34">
        <v>8</v>
      </c>
      <c r="J34">
        <v>6</v>
      </c>
      <c r="K34">
        <v>1</v>
      </c>
      <c r="L34">
        <v>7</v>
      </c>
      <c r="N34" s="36" t="s">
        <v>299</v>
      </c>
      <c r="O34">
        <v>8</v>
      </c>
      <c r="P34">
        <v>8</v>
      </c>
      <c r="Q34">
        <v>8</v>
      </c>
      <c r="R34">
        <v>1</v>
      </c>
      <c r="S34">
        <v>10</v>
      </c>
      <c r="T34">
        <v>9</v>
      </c>
      <c r="U34">
        <v>6.8000000000000007</v>
      </c>
    </row>
    <row r="35" spans="1:21">
      <c r="A35" t="s">
        <v>23</v>
      </c>
      <c r="B35">
        <v>95</v>
      </c>
      <c r="C35" t="s">
        <v>108</v>
      </c>
      <c r="D35">
        <v>100</v>
      </c>
      <c r="E35" t="s">
        <v>396</v>
      </c>
      <c r="F35">
        <v>95</v>
      </c>
      <c r="G35">
        <v>1</v>
      </c>
      <c r="H35">
        <v>4</v>
      </c>
      <c r="I35">
        <v>4</v>
      </c>
      <c r="J35">
        <v>2</v>
      </c>
      <c r="K35">
        <v>1</v>
      </c>
      <c r="L35">
        <v>8</v>
      </c>
      <c r="N35" s="37" t="s">
        <v>302</v>
      </c>
      <c r="O35">
        <v>8</v>
      </c>
      <c r="P35">
        <v>8</v>
      </c>
      <c r="Q35">
        <v>8</v>
      </c>
      <c r="R35">
        <v>1</v>
      </c>
      <c r="S35">
        <v>10</v>
      </c>
      <c r="T35">
        <v>9</v>
      </c>
      <c r="U35">
        <v>6.8000000000000007</v>
      </c>
    </row>
    <row r="36" spans="1:21">
      <c r="A36" t="s">
        <v>23</v>
      </c>
      <c r="B36">
        <v>96</v>
      </c>
      <c r="C36" t="s">
        <v>80</v>
      </c>
      <c r="D36">
        <v>80</v>
      </c>
      <c r="E36" t="s">
        <v>373</v>
      </c>
      <c r="F36">
        <v>96</v>
      </c>
      <c r="G36">
        <v>1</v>
      </c>
      <c r="H36">
        <v>10</v>
      </c>
      <c r="I36">
        <v>4</v>
      </c>
      <c r="J36">
        <v>2</v>
      </c>
      <c r="K36">
        <v>3</v>
      </c>
      <c r="L36">
        <v>8</v>
      </c>
      <c r="N36" s="36" t="s">
        <v>303</v>
      </c>
      <c r="O36">
        <v>8</v>
      </c>
      <c r="P36">
        <v>8</v>
      </c>
      <c r="Q36">
        <v>8</v>
      </c>
      <c r="R36">
        <v>1</v>
      </c>
      <c r="S36">
        <v>10</v>
      </c>
      <c r="T36">
        <v>9</v>
      </c>
      <c r="U36">
        <v>6.8000000000000007</v>
      </c>
    </row>
    <row r="37" spans="1:21">
      <c r="A37" t="s">
        <v>23</v>
      </c>
      <c r="B37">
        <v>97</v>
      </c>
      <c r="C37" t="s">
        <v>54</v>
      </c>
      <c r="D37">
        <v>80</v>
      </c>
      <c r="E37" t="s">
        <v>394</v>
      </c>
      <c r="F37">
        <v>97</v>
      </c>
      <c r="G37">
        <v>5</v>
      </c>
      <c r="H37">
        <v>6</v>
      </c>
      <c r="I37">
        <v>4</v>
      </c>
      <c r="J37">
        <v>7</v>
      </c>
      <c r="K37">
        <v>2</v>
      </c>
      <c r="L37">
        <v>4</v>
      </c>
      <c r="N37" s="37" t="s">
        <v>335</v>
      </c>
      <c r="O37">
        <v>1</v>
      </c>
      <c r="P37">
        <v>7</v>
      </c>
      <c r="Q37">
        <v>7</v>
      </c>
      <c r="R37">
        <v>1</v>
      </c>
      <c r="S37">
        <v>5</v>
      </c>
      <c r="T37">
        <v>6</v>
      </c>
      <c r="U37">
        <v>3.8000000000000003</v>
      </c>
    </row>
    <row r="38" spans="1:21">
      <c r="A38" t="s">
        <v>23</v>
      </c>
      <c r="B38">
        <v>98</v>
      </c>
      <c r="C38" t="s">
        <v>92</v>
      </c>
      <c r="D38">
        <v>52</v>
      </c>
      <c r="E38" t="s">
        <v>23</v>
      </c>
      <c r="F38">
        <v>98</v>
      </c>
      <c r="G38">
        <v>3</v>
      </c>
      <c r="H38">
        <v>4</v>
      </c>
      <c r="I38">
        <v>7</v>
      </c>
      <c r="J38">
        <v>6</v>
      </c>
      <c r="K38">
        <v>2</v>
      </c>
      <c r="L38">
        <v>5</v>
      </c>
      <c r="N38" s="36" t="s">
        <v>337</v>
      </c>
      <c r="O38">
        <v>1</v>
      </c>
      <c r="P38">
        <v>7</v>
      </c>
      <c r="Q38">
        <v>7</v>
      </c>
      <c r="R38">
        <v>1</v>
      </c>
      <c r="S38">
        <v>5</v>
      </c>
      <c r="T38">
        <v>6</v>
      </c>
      <c r="U38">
        <v>3.8000000000000003</v>
      </c>
    </row>
    <row r="39" spans="1:21">
      <c r="A39" t="s">
        <v>23</v>
      </c>
      <c r="B39">
        <v>99</v>
      </c>
      <c r="C39" t="s">
        <v>62</v>
      </c>
      <c r="D39">
        <v>52</v>
      </c>
      <c r="E39" t="s">
        <v>23</v>
      </c>
      <c r="F39">
        <v>99</v>
      </c>
      <c r="G39">
        <v>4</v>
      </c>
      <c r="H39">
        <v>5</v>
      </c>
      <c r="I39">
        <v>7</v>
      </c>
      <c r="J39">
        <v>8</v>
      </c>
      <c r="K39">
        <v>2</v>
      </c>
      <c r="L39">
        <v>5</v>
      </c>
      <c r="N39" s="37" t="s">
        <v>304</v>
      </c>
      <c r="O39">
        <v>9</v>
      </c>
      <c r="P39">
        <v>8</v>
      </c>
      <c r="Q39">
        <v>4</v>
      </c>
      <c r="R39">
        <v>6</v>
      </c>
      <c r="S39">
        <v>7</v>
      </c>
      <c r="T39">
        <v>6</v>
      </c>
      <c r="U39">
        <v>7.4499999999999993</v>
      </c>
    </row>
    <row r="40" spans="1:21">
      <c r="A40" t="s">
        <v>23</v>
      </c>
      <c r="B40">
        <v>100</v>
      </c>
      <c r="C40" t="s">
        <v>65</v>
      </c>
      <c r="D40">
        <v>33</v>
      </c>
      <c r="E40" t="s">
        <v>373</v>
      </c>
      <c r="F40">
        <v>100</v>
      </c>
      <c r="G40">
        <v>4</v>
      </c>
      <c r="H40">
        <v>8</v>
      </c>
      <c r="I40">
        <v>5</v>
      </c>
      <c r="J40">
        <v>2</v>
      </c>
      <c r="K40">
        <v>1</v>
      </c>
      <c r="L40">
        <v>9</v>
      </c>
    </row>
    <row r="41" spans="1:21">
      <c r="A41" t="s">
        <v>23</v>
      </c>
      <c r="B41">
        <v>101</v>
      </c>
      <c r="C41" t="s">
        <v>78</v>
      </c>
      <c r="D41">
        <v>26</v>
      </c>
      <c r="E41" t="s">
        <v>395</v>
      </c>
      <c r="F41">
        <v>101</v>
      </c>
      <c r="G41">
        <v>2</v>
      </c>
      <c r="H41">
        <v>7</v>
      </c>
      <c r="I41">
        <v>3</v>
      </c>
      <c r="J41">
        <v>7</v>
      </c>
      <c r="K41">
        <v>2</v>
      </c>
      <c r="L41">
        <v>5</v>
      </c>
    </row>
    <row r="42" spans="1:21">
      <c r="A42" t="s">
        <v>23</v>
      </c>
      <c r="B42">
        <v>102</v>
      </c>
      <c r="C42" t="s">
        <v>104</v>
      </c>
      <c r="D42">
        <v>26</v>
      </c>
      <c r="E42" s="15" t="s">
        <v>23</v>
      </c>
      <c r="F42">
        <v>102</v>
      </c>
      <c r="G42">
        <v>2</v>
      </c>
      <c r="H42">
        <v>4</v>
      </c>
      <c r="I42">
        <v>3</v>
      </c>
      <c r="J42">
        <v>7</v>
      </c>
      <c r="K42">
        <v>2</v>
      </c>
      <c r="L42">
        <v>3</v>
      </c>
    </row>
    <row r="43" spans="1:21">
      <c r="A43" t="s">
        <v>23</v>
      </c>
      <c r="B43">
        <v>103</v>
      </c>
      <c r="C43" t="s">
        <v>96</v>
      </c>
      <c r="D43">
        <v>26</v>
      </c>
      <c r="E43" t="s">
        <v>373</v>
      </c>
      <c r="F43">
        <v>103</v>
      </c>
      <c r="G43">
        <v>1</v>
      </c>
      <c r="H43">
        <v>7</v>
      </c>
      <c r="I43">
        <v>5</v>
      </c>
      <c r="J43">
        <v>1</v>
      </c>
      <c r="K43">
        <v>1</v>
      </c>
      <c r="L43">
        <v>8</v>
      </c>
    </row>
    <row r="44" spans="1:21">
      <c r="A44" t="s">
        <v>23</v>
      </c>
      <c r="B44">
        <v>104</v>
      </c>
      <c r="C44" t="s">
        <v>57</v>
      </c>
      <c r="D44">
        <v>20</v>
      </c>
      <c r="E44" t="s">
        <v>394</v>
      </c>
      <c r="F44">
        <v>104</v>
      </c>
      <c r="G44">
        <v>3</v>
      </c>
      <c r="H44">
        <v>6</v>
      </c>
      <c r="I44">
        <v>3</v>
      </c>
      <c r="J44">
        <v>7</v>
      </c>
      <c r="K44">
        <v>1</v>
      </c>
      <c r="L44">
        <v>8</v>
      </c>
    </row>
    <row r="45" spans="1:21">
      <c r="A45" t="s">
        <v>23</v>
      </c>
      <c r="B45">
        <v>105</v>
      </c>
      <c r="C45" t="s">
        <v>112</v>
      </c>
      <c r="D45">
        <v>20</v>
      </c>
      <c r="E45" t="s">
        <v>397</v>
      </c>
      <c r="F45">
        <v>105</v>
      </c>
      <c r="G45">
        <v>2</v>
      </c>
      <c r="H45">
        <v>3</v>
      </c>
      <c r="I45">
        <v>2</v>
      </c>
      <c r="J45">
        <v>3</v>
      </c>
      <c r="K45">
        <v>2</v>
      </c>
      <c r="L45">
        <v>6</v>
      </c>
    </row>
    <row r="46" spans="1:21">
      <c r="A46" t="s">
        <v>23</v>
      </c>
      <c r="B46">
        <v>106</v>
      </c>
      <c r="C46" t="s">
        <v>60</v>
      </c>
      <c r="D46">
        <v>15</v>
      </c>
      <c r="E46" t="s">
        <v>23</v>
      </c>
      <c r="F46">
        <v>106</v>
      </c>
      <c r="G46">
        <v>5</v>
      </c>
      <c r="H46">
        <v>5</v>
      </c>
      <c r="I46">
        <v>5</v>
      </c>
      <c r="J46">
        <v>7</v>
      </c>
      <c r="K46">
        <v>1</v>
      </c>
      <c r="L46">
        <v>6</v>
      </c>
    </row>
    <row r="47" spans="1:21">
      <c r="A47" t="s">
        <v>23</v>
      </c>
      <c r="B47">
        <v>107</v>
      </c>
      <c r="C47" t="s">
        <v>110</v>
      </c>
      <c r="D47">
        <v>25</v>
      </c>
      <c r="E47" t="s">
        <v>23</v>
      </c>
      <c r="F47">
        <v>107</v>
      </c>
      <c r="G47">
        <v>2</v>
      </c>
      <c r="H47">
        <v>4</v>
      </c>
      <c r="I47">
        <v>3</v>
      </c>
      <c r="J47">
        <v>6</v>
      </c>
      <c r="K47">
        <v>1</v>
      </c>
      <c r="L47">
        <v>3</v>
      </c>
    </row>
    <row r="48" spans="1:21">
      <c r="A48" t="s">
        <v>23</v>
      </c>
      <c r="B48">
        <v>108</v>
      </c>
      <c r="C48" t="s">
        <v>47</v>
      </c>
      <c r="D48">
        <v>13</v>
      </c>
      <c r="E48" t="s">
        <v>398</v>
      </c>
      <c r="F48">
        <v>108</v>
      </c>
      <c r="G48">
        <v>7</v>
      </c>
      <c r="H48">
        <v>5</v>
      </c>
      <c r="I48">
        <v>3</v>
      </c>
      <c r="J48">
        <v>5</v>
      </c>
      <c r="K48">
        <v>3</v>
      </c>
      <c r="L48">
        <v>8</v>
      </c>
    </row>
    <row r="49" spans="1:12">
      <c r="A49" t="s">
        <v>23</v>
      </c>
      <c r="B49">
        <v>109</v>
      </c>
      <c r="C49" t="s">
        <v>106</v>
      </c>
      <c r="D49">
        <v>13</v>
      </c>
      <c r="E49" t="s">
        <v>23</v>
      </c>
      <c r="F49">
        <v>109</v>
      </c>
      <c r="G49">
        <v>1</v>
      </c>
      <c r="H49">
        <v>5</v>
      </c>
      <c r="I49">
        <v>5</v>
      </c>
      <c r="J49">
        <v>5</v>
      </c>
      <c r="K49">
        <v>1</v>
      </c>
      <c r="L49">
        <v>6</v>
      </c>
    </row>
    <row r="50" spans="1:12">
      <c r="A50" t="s">
        <v>23</v>
      </c>
      <c r="B50">
        <v>110</v>
      </c>
      <c r="C50" t="s">
        <v>85</v>
      </c>
      <c r="D50">
        <v>10</v>
      </c>
      <c r="E50" t="s">
        <v>23</v>
      </c>
      <c r="F50">
        <v>110</v>
      </c>
      <c r="G50">
        <v>3</v>
      </c>
      <c r="H50">
        <v>5</v>
      </c>
      <c r="I50">
        <v>3</v>
      </c>
      <c r="J50">
        <v>8</v>
      </c>
      <c r="K50">
        <v>2</v>
      </c>
      <c r="L50">
        <v>2</v>
      </c>
    </row>
    <row r="51" spans="1:12">
      <c r="A51" t="s">
        <v>23</v>
      </c>
      <c r="B51">
        <v>111</v>
      </c>
      <c r="C51" t="s">
        <v>114</v>
      </c>
      <c r="D51">
        <v>9</v>
      </c>
      <c r="E51" t="s">
        <v>23</v>
      </c>
      <c r="F51">
        <v>111</v>
      </c>
      <c r="G51">
        <v>2</v>
      </c>
      <c r="H51">
        <v>2</v>
      </c>
      <c r="I51">
        <v>2</v>
      </c>
      <c r="J51">
        <v>2</v>
      </c>
      <c r="K51">
        <v>1</v>
      </c>
      <c r="L51">
        <v>10</v>
      </c>
    </row>
    <row r="52" spans="1:12">
      <c r="A52" t="s">
        <v>23</v>
      </c>
      <c r="B52">
        <v>112</v>
      </c>
      <c r="C52" t="s">
        <v>103</v>
      </c>
      <c r="D52">
        <v>4</v>
      </c>
      <c r="E52" t="s">
        <v>23</v>
      </c>
      <c r="F52">
        <v>112</v>
      </c>
      <c r="G52">
        <v>4</v>
      </c>
      <c r="H52">
        <v>4</v>
      </c>
      <c r="I52">
        <v>3</v>
      </c>
      <c r="J52">
        <v>4</v>
      </c>
      <c r="K52">
        <v>1</v>
      </c>
      <c r="L52">
        <v>4</v>
      </c>
    </row>
    <row r="53" spans="1:12">
      <c r="A53" t="s">
        <v>23</v>
      </c>
      <c r="B53">
        <v>113</v>
      </c>
      <c r="C53" t="s">
        <v>118</v>
      </c>
      <c r="D53">
        <v>4</v>
      </c>
      <c r="E53" t="s">
        <v>373</v>
      </c>
      <c r="F53">
        <v>113</v>
      </c>
      <c r="G53">
        <v>1</v>
      </c>
      <c r="H53">
        <v>1</v>
      </c>
      <c r="I53">
        <v>4</v>
      </c>
      <c r="J53">
        <v>1</v>
      </c>
      <c r="K53">
        <v>1</v>
      </c>
      <c r="L53">
        <v>1</v>
      </c>
    </row>
    <row r="54" spans="1:12">
      <c r="A54" t="s">
        <v>23</v>
      </c>
      <c r="B54">
        <v>114</v>
      </c>
      <c r="C54" t="s">
        <v>116</v>
      </c>
      <c r="D54">
        <v>4</v>
      </c>
      <c r="E54" t="s">
        <v>23</v>
      </c>
      <c r="F54">
        <v>114</v>
      </c>
      <c r="G54">
        <v>2</v>
      </c>
      <c r="H54">
        <v>2</v>
      </c>
      <c r="I54">
        <v>2</v>
      </c>
      <c r="J54">
        <v>5</v>
      </c>
      <c r="K54">
        <v>1</v>
      </c>
      <c r="L54">
        <v>2</v>
      </c>
    </row>
    <row r="55" spans="1:12">
      <c r="A55" t="s">
        <v>23</v>
      </c>
      <c r="B55">
        <v>115</v>
      </c>
      <c r="C55" t="s">
        <v>83</v>
      </c>
      <c r="D55">
        <v>4</v>
      </c>
      <c r="E55" t="s">
        <v>23</v>
      </c>
      <c r="F55">
        <v>115</v>
      </c>
      <c r="G55">
        <v>4</v>
      </c>
      <c r="H55">
        <v>6</v>
      </c>
      <c r="I55">
        <v>3</v>
      </c>
      <c r="J55">
        <v>4</v>
      </c>
      <c r="K55">
        <v>1</v>
      </c>
      <c r="L55">
        <v>5</v>
      </c>
    </row>
    <row r="56" spans="1:12">
      <c r="A56" t="s">
        <v>246</v>
      </c>
      <c r="B56">
        <v>116</v>
      </c>
      <c r="C56" t="s">
        <v>251</v>
      </c>
      <c r="D56">
        <v>726</v>
      </c>
      <c r="E56" t="s">
        <v>371</v>
      </c>
      <c r="F56">
        <v>116</v>
      </c>
      <c r="G56">
        <v>5</v>
      </c>
      <c r="H56">
        <v>8</v>
      </c>
      <c r="I56">
        <v>8</v>
      </c>
      <c r="J56">
        <v>6</v>
      </c>
      <c r="K56">
        <v>4</v>
      </c>
      <c r="L56">
        <v>9</v>
      </c>
    </row>
    <row r="57" spans="1:12">
      <c r="A57" t="s">
        <v>246</v>
      </c>
      <c r="B57">
        <v>117</v>
      </c>
      <c r="C57" t="s">
        <v>252</v>
      </c>
      <c r="D57">
        <v>348</v>
      </c>
      <c r="E57" t="s">
        <v>370</v>
      </c>
      <c r="F57">
        <v>117</v>
      </c>
      <c r="G57">
        <v>6</v>
      </c>
      <c r="H57">
        <v>7</v>
      </c>
      <c r="I57">
        <v>6</v>
      </c>
      <c r="J57">
        <v>6</v>
      </c>
      <c r="K57">
        <v>3</v>
      </c>
      <c r="L57">
        <v>9</v>
      </c>
    </row>
    <row r="58" spans="1:12">
      <c r="A58" t="s">
        <v>246</v>
      </c>
      <c r="B58">
        <v>118</v>
      </c>
      <c r="C58" t="s">
        <v>253</v>
      </c>
      <c r="D58">
        <v>60</v>
      </c>
      <c r="E58" t="s">
        <v>371</v>
      </c>
      <c r="F58">
        <v>118</v>
      </c>
      <c r="G58">
        <v>4</v>
      </c>
      <c r="H58">
        <v>6</v>
      </c>
      <c r="I58">
        <v>8</v>
      </c>
      <c r="J58">
        <v>8</v>
      </c>
      <c r="K58">
        <v>3</v>
      </c>
      <c r="L58">
        <v>9</v>
      </c>
    </row>
    <row r="59" spans="1:12">
      <c r="A59" t="s">
        <v>246</v>
      </c>
      <c r="B59">
        <v>119</v>
      </c>
      <c r="C59" t="s">
        <v>254</v>
      </c>
      <c r="D59">
        <v>6</v>
      </c>
      <c r="E59" t="s">
        <v>23</v>
      </c>
      <c r="F59">
        <v>119</v>
      </c>
      <c r="G59">
        <v>3</v>
      </c>
      <c r="H59">
        <v>9</v>
      </c>
      <c r="I59">
        <v>8</v>
      </c>
      <c r="J59">
        <v>8</v>
      </c>
      <c r="K59">
        <v>1</v>
      </c>
      <c r="L59">
        <v>9</v>
      </c>
    </row>
    <row r="60" spans="1:12">
      <c r="A60" t="s">
        <v>246</v>
      </c>
      <c r="B60">
        <v>120</v>
      </c>
      <c r="C60" t="s">
        <v>256</v>
      </c>
      <c r="D60">
        <v>153</v>
      </c>
      <c r="E60" t="s">
        <v>23</v>
      </c>
      <c r="F60">
        <v>120</v>
      </c>
      <c r="G60">
        <v>3</v>
      </c>
      <c r="H60">
        <v>8</v>
      </c>
      <c r="I60">
        <v>7</v>
      </c>
      <c r="J60">
        <v>7</v>
      </c>
      <c r="K60">
        <v>1</v>
      </c>
      <c r="L60">
        <v>7</v>
      </c>
    </row>
    <row r="61" spans="1:12">
      <c r="A61" t="s">
        <v>246</v>
      </c>
      <c r="B61">
        <v>121</v>
      </c>
      <c r="C61" t="s">
        <v>258</v>
      </c>
      <c r="D61">
        <v>338</v>
      </c>
      <c r="E61" t="s">
        <v>370</v>
      </c>
      <c r="F61">
        <v>121</v>
      </c>
      <c r="G61">
        <v>3</v>
      </c>
      <c r="H61">
        <v>6</v>
      </c>
      <c r="I61">
        <v>5</v>
      </c>
      <c r="J61">
        <v>6</v>
      </c>
      <c r="K61">
        <v>4</v>
      </c>
      <c r="L61">
        <v>8</v>
      </c>
    </row>
    <row r="62" spans="1:12">
      <c r="A62" t="s">
        <v>246</v>
      </c>
      <c r="B62">
        <v>122</v>
      </c>
      <c r="C62" t="s">
        <v>260</v>
      </c>
      <c r="D62">
        <v>6</v>
      </c>
      <c r="E62" t="s">
        <v>23</v>
      </c>
      <c r="F62">
        <v>122</v>
      </c>
      <c r="G62">
        <v>5</v>
      </c>
      <c r="H62">
        <v>3</v>
      </c>
      <c r="I62">
        <v>2</v>
      </c>
      <c r="J62">
        <v>3</v>
      </c>
      <c r="K62">
        <v>3</v>
      </c>
      <c r="L62">
        <v>6</v>
      </c>
    </row>
    <row r="63" spans="1:12">
      <c r="A63" t="s">
        <v>178</v>
      </c>
      <c r="B63">
        <v>123</v>
      </c>
      <c r="C63" t="s">
        <v>209</v>
      </c>
      <c r="D63">
        <v>20</v>
      </c>
      <c r="E63" t="s">
        <v>23</v>
      </c>
      <c r="F63">
        <v>123</v>
      </c>
      <c r="G63">
        <v>9</v>
      </c>
      <c r="H63">
        <v>6</v>
      </c>
      <c r="I63">
        <v>5</v>
      </c>
      <c r="J63">
        <v>3</v>
      </c>
      <c r="K63">
        <v>1</v>
      </c>
      <c r="L63">
        <v>7</v>
      </c>
    </row>
    <row r="64" spans="1:12">
      <c r="A64" t="s">
        <v>178</v>
      </c>
      <c r="B64">
        <v>124</v>
      </c>
      <c r="C64" t="s">
        <v>221</v>
      </c>
      <c r="D64">
        <v>10</v>
      </c>
      <c r="E64" t="s">
        <v>23</v>
      </c>
      <c r="F64">
        <v>124</v>
      </c>
      <c r="G64">
        <v>5</v>
      </c>
      <c r="H64">
        <v>7</v>
      </c>
      <c r="I64">
        <v>7</v>
      </c>
      <c r="J64">
        <v>5</v>
      </c>
      <c r="K64">
        <v>3</v>
      </c>
      <c r="L64">
        <v>5</v>
      </c>
    </row>
    <row r="65" spans="1:12">
      <c r="A65" t="s">
        <v>178</v>
      </c>
      <c r="B65">
        <v>125</v>
      </c>
      <c r="C65" t="s">
        <v>229</v>
      </c>
      <c r="D65">
        <v>3</v>
      </c>
      <c r="E65" t="s">
        <v>23</v>
      </c>
      <c r="F65">
        <v>125</v>
      </c>
      <c r="G65">
        <v>5</v>
      </c>
      <c r="H65">
        <v>5</v>
      </c>
      <c r="I65">
        <v>1</v>
      </c>
      <c r="J65">
        <v>3</v>
      </c>
      <c r="K65">
        <v>2</v>
      </c>
      <c r="L65">
        <v>5</v>
      </c>
    </row>
    <row r="66" spans="1:12">
      <c r="A66" t="s">
        <v>178</v>
      </c>
      <c r="B66">
        <v>126</v>
      </c>
      <c r="C66" t="s">
        <v>199</v>
      </c>
      <c r="D66">
        <v>6</v>
      </c>
      <c r="E66" t="s">
        <v>371</v>
      </c>
      <c r="F66">
        <v>126</v>
      </c>
      <c r="G66">
        <v>3</v>
      </c>
      <c r="H66">
        <v>10</v>
      </c>
      <c r="I66">
        <v>6</v>
      </c>
      <c r="J66">
        <v>8</v>
      </c>
      <c r="K66">
        <v>1</v>
      </c>
      <c r="L66">
        <v>10</v>
      </c>
    </row>
    <row r="67" spans="1:12">
      <c r="A67" t="s">
        <v>178</v>
      </c>
      <c r="B67">
        <v>127</v>
      </c>
      <c r="C67" t="s">
        <v>214</v>
      </c>
      <c r="D67">
        <v>7</v>
      </c>
      <c r="E67" t="s">
        <v>399</v>
      </c>
      <c r="F67">
        <v>127</v>
      </c>
      <c r="G67">
        <v>2</v>
      </c>
      <c r="H67">
        <v>10</v>
      </c>
      <c r="I67">
        <v>8</v>
      </c>
      <c r="J67">
        <v>5</v>
      </c>
      <c r="K67">
        <v>1</v>
      </c>
      <c r="L67">
        <v>8</v>
      </c>
    </row>
    <row r="68" spans="1:12">
      <c r="A68" t="s">
        <v>178</v>
      </c>
      <c r="B68">
        <v>128</v>
      </c>
      <c r="C68" t="s">
        <v>205</v>
      </c>
      <c r="D68">
        <v>4</v>
      </c>
      <c r="E68" t="s">
        <v>371</v>
      </c>
      <c r="F68">
        <v>128</v>
      </c>
      <c r="G68">
        <v>5</v>
      </c>
      <c r="H68">
        <v>7</v>
      </c>
      <c r="I68">
        <v>2</v>
      </c>
      <c r="J68">
        <v>10</v>
      </c>
      <c r="K68">
        <v>2</v>
      </c>
      <c r="L68">
        <v>7</v>
      </c>
    </row>
    <row r="69" spans="1:12">
      <c r="A69" t="s">
        <v>178</v>
      </c>
      <c r="B69">
        <v>129</v>
      </c>
      <c r="C69" t="s">
        <v>207</v>
      </c>
      <c r="D69">
        <v>38</v>
      </c>
      <c r="E69" t="s">
        <v>373</v>
      </c>
      <c r="F69">
        <v>129</v>
      </c>
      <c r="G69">
        <v>4</v>
      </c>
      <c r="H69">
        <v>8</v>
      </c>
      <c r="I69">
        <v>5</v>
      </c>
      <c r="J69">
        <v>3</v>
      </c>
      <c r="K69">
        <v>8</v>
      </c>
      <c r="L69">
        <v>8</v>
      </c>
    </row>
    <row r="70" spans="1:12">
      <c r="A70" t="s">
        <v>178</v>
      </c>
      <c r="B70">
        <v>130</v>
      </c>
      <c r="C70" t="s">
        <v>228</v>
      </c>
      <c r="D70">
        <v>1.5</v>
      </c>
      <c r="E70" t="s">
        <v>23</v>
      </c>
      <c r="F70">
        <v>130</v>
      </c>
      <c r="G70">
        <v>5</v>
      </c>
      <c r="H70">
        <v>6</v>
      </c>
      <c r="I70">
        <v>5</v>
      </c>
      <c r="J70">
        <v>3</v>
      </c>
      <c r="K70">
        <v>2</v>
      </c>
      <c r="L70">
        <v>2</v>
      </c>
    </row>
    <row r="71" spans="1:12">
      <c r="A71" t="s">
        <v>178</v>
      </c>
      <c r="B71">
        <v>131</v>
      </c>
      <c r="C71" t="s">
        <v>225</v>
      </c>
      <c r="D71">
        <v>4</v>
      </c>
      <c r="E71" t="s">
        <v>371</v>
      </c>
      <c r="F71">
        <v>131</v>
      </c>
      <c r="G71">
        <v>5</v>
      </c>
      <c r="H71">
        <v>5</v>
      </c>
      <c r="I71">
        <v>8</v>
      </c>
      <c r="J71">
        <v>5</v>
      </c>
      <c r="K71">
        <v>1</v>
      </c>
      <c r="L71">
        <v>6</v>
      </c>
    </row>
    <row r="72" spans="1:12">
      <c r="A72" t="s">
        <v>178</v>
      </c>
      <c r="B72">
        <v>132</v>
      </c>
      <c r="C72" t="s">
        <v>230</v>
      </c>
      <c r="D72">
        <v>8</v>
      </c>
      <c r="E72" t="s">
        <v>371</v>
      </c>
      <c r="F72">
        <v>132</v>
      </c>
      <c r="G72">
        <v>1</v>
      </c>
      <c r="H72">
        <v>5</v>
      </c>
      <c r="I72">
        <v>7</v>
      </c>
      <c r="J72">
        <v>3</v>
      </c>
      <c r="K72">
        <v>1</v>
      </c>
      <c r="L72">
        <v>5</v>
      </c>
    </row>
    <row r="73" spans="1:12">
      <c r="A73" t="s">
        <v>178</v>
      </c>
      <c r="B73">
        <v>133</v>
      </c>
      <c r="C73" t="s">
        <v>218</v>
      </c>
      <c r="D73">
        <v>12.5</v>
      </c>
      <c r="E73" t="s">
        <v>399</v>
      </c>
      <c r="F73">
        <v>133</v>
      </c>
      <c r="G73">
        <v>2</v>
      </c>
      <c r="H73">
        <v>10</v>
      </c>
      <c r="I73">
        <v>9</v>
      </c>
      <c r="J73">
        <v>3</v>
      </c>
      <c r="K73">
        <v>1</v>
      </c>
      <c r="L73">
        <v>8</v>
      </c>
    </row>
    <row r="74" spans="1:12">
      <c r="A74" t="s">
        <v>178</v>
      </c>
      <c r="B74">
        <v>134</v>
      </c>
      <c r="C74" t="s">
        <v>219</v>
      </c>
      <c r="D74">
        <v>31</v>
      </c>
      <c r="E74" t="s">
        <v>399</v>
      </c>
      <c r="F74">
        <v>134</v>
      </c>
      <c r="G74">
        <v>2</v>
      </c>
      <c r="H74">
        <v>10</v>
      </c>
      <c r="I74">
        <v>9</v>
      </c>
      <c r="J74">
        <v>3</v>
      </c>
      <c r="K74">
        <v>1</v>
      </c>
      <c r="L74">
        <v>8</v>
      </c>
    </row>
    <row r="75" spans="1:12">
      <c r="A75" t="s">
        <v>178</v>
      </c>
      <c r="B75">
        <v>135</v>
      </c>
      <c r="C75" t="s">
        <v>210</v>
      </c>
      <c r="D75">
        <v>130</v>
      </c>
      <c r="E75" t="s">
        <v>369</v>
      </c>
      <c r="F75">
        <v>135</v>
      </c>
      <c r="G75">
        <v>5</v>
      </c>
      <c r="H75">
        <v>7</v>
      </c>
      <c r="I75">
        <v>1</v>
      </c>
      <c r="J75">
        <v>3</v>
      </c>
      <c r="K75">
        <v>9</v>
      </c>
      <c r="L75">
        <v>6</v>
      </c>
    </row>
    <row r="76" spans="1:12">
      <c r="A76" t="s">
        <v>178</v>
      </c>
      <c r="B76">
        <v>136</v>
      </c>
      <c r="C76" t="s">
        <v>220</v>
      </c>
      <c r="D76">
        <v>20</v>
      </c>
      <c r="E76" t="s">
        <v>23</v>
      </c>
      <c r="F76">
        <v>136</v>
      </c>
      <c r="G76">
        <v>9</v>
      </c>
      <c r="H76">
        <v>5</v>
      </c>
      <c r="I76">
        <v>5</v>
      </c>
      <c r="J76">
        <v>3</v>
      </c>
      <c r="K76">
        <v>6</v>
      </c>
      <c r="L76">
        <v>3</v>
      </c>
    </row>
    <row r="77" spans="1:12">
      <c r="A77" t="s">
        <v>178</v>
      </c>
      <c r="B77">
        <v>137</v>
      </c>
      <c r="C77" t="s">
        <v>215</v>
      </c>
      <c r="D77">
        <v>117</v>
      </c>
      <c r="E77" t="s">
        <v>23</v>
      </c>
      <c r="F77">
        <v>137</v>
      </c>
      <c r="G77">
        <v>8</v>
      </c>
      <c r="H77">
        <v>6</v>
      </c>
      <c r="I77">
        <v>3</v>
      </c>
      <c r="J77">
        <v>3</v>
      </c>
      <c r="K77">
        <v>7</v>
      </c>
      <c r="L77">
        <v>5</v>
      </c>
    </row>
    <row r="78" spans="1:12">
      <c r="A78" t="s">
        <v>178</v>
      </c>
      <c r="B78">
        <v>138</v>
      </c>
      <c r="C78" t="s">
        <v>211</v>
      </c>
      <c r="D78">
        <v>30</v>
      </c>
      <c r="E78" t="s">
        <v>369</v>
      </c>
      <c r="F78">
        <v>138</v>
      </c>
      <c r="G78">
        <v>5</v>
      </c>
      <c r="H78">
        <v>7</v>
      </c>
      <c r="I78">
        <v>1</v>
      </c>
      <c r="J78">
        <v>3</v>
      </c>
      <c r="K78">
        <v>9</v>
      </c>
      <c r="L78">
        <v>6</v>
      </c>
    </row>
    <row r="79" spans="1:12">
      <c r="A79" t="s">
        <v>178</v>
      </c>
      <c r="B79">
        <v>139</v>
      </c>
      <c r="C79" t="s">
        <v>200</v>
      </c>
      <c r="D79">
        <v>7</v>
      </c>
      <c r="E79" t="s">
        <v>371</v>
      </c>
      <c r="F79">
        <v>139</v>
      </c>
      <c r="G79">
        <v>3</v>
      </c>
      <c r="H79">
        <v>10</v>
      </c>
      <c r="I79">
        <v>6</v>
      </c>
      <c r="J79">
        <v>8</v>
      </c>
      <c r="K79">
        <v>1</v>
      </c>
      <c r="L79">
        <v>10</v>
      </c>
    </row>
    <row r="80" spans="1:12">
      <c r="A80" t="s">
        <v>178</v>
      </c>
      <c r="B80">
        <v>140</v>
      </c>
      <c r="C80" t="s">
        <v>227</v>
      </c>
      <c r="D80">
        <v>1.5</v>
      </c>
      <c r="E80" t="s">
        <v>23</v>
      </c>
      <c r="F80">
        <v>140</v>
      </c>
      <c r="G80">
        <v>6</v>
      </c>
      <c r="H80">
        <v>6</v>
      </c>
      <c r="I80">
        <v>3</v>
      </c>
      <c r="J80">
        <v>3</v>
      </c>
      <c r="K80">
        <v>4</v>
      </c>
      <c r="L80">
        <v>5</v>
      </c>
    </row>
    <row r="81" spans="1:12">
      <c r="A81" t="s">
        <v>178</v>
      </c>
      <c r="B81">
        <v>141</v>
      </c>
      <c r="C81" t="s">
        <v>212</v>
      </c>
      <c r="D81">
        <v>6.5</v>
      </c>
      <c r="E81" t="s">
        <v>371</v>
      </c>
      <c r="F81">
        <v>141</v>
      </c>
      <c r="G81">
        <v>2</v>
      </c>
      <c r="H81">
        <v>8</v>
      </c>
      <c r="I81">
        <v>5</v>
      </c>
      <c r="J81">
        <v>10</v>
      </c>
      <c r="K81">
        <v>3</v>
      </c>
      <c r="L81">
        <v>6</v>
      </c>
    </row>
    <row r="82" spans="1:12">
      <c r="A82" t="s">
        <v>135</v>
      </c>
      <c r="B82">
        <v>142</v>
      </c>
      <c r="C82" t="s">
        <v>146</v>
      </c>
      <c r="D82">
        <v>6</v>
      </c>
      <c r="E82" t="s">
        <v>402</v>
      </c>
      <c r="F82">
        <v>142</v>
      </c>
      <c r="G82">
        <v>10</v>
      </c>
      <c r="H82">
        <v>10</v>
      </c>
      <c r="I82">
        <v>5</v>
      </c>
      <c r="J82">
        <v>5</v>
      </c>
      <c r="K82">
        <v>2</v>
      </c>
      <c r="L82">
        <v>10</v>
      </c>
    </row>
    <row r="83" spans="1:12">
      <c r="A83" t="s">
        <v>135</v>
      </c>
      <c r="B83">
        <v>143</v>
      </c>
      <c r="C83" t="s">
        <v>148</v>
      </c>
      <c r="D83">
        <v>52</v>
      </c>
      <c r="E83" t="s">
        <v>370</v>
      </c>
      <c r="F83">
        <v>143</v>
      </c>
      <c r="G83">
        <v>10</v>
      </c>
      <c r="H83">
        <v>7</v>
      </c>
      <c r="I83">
        <v>8</v>
      </c>
      <c r="J83">
        <v>3</v>
      </c>
      <c r="K83">
        <v>6</v>
      </c>
      <c r="L83">
        <v>8</v>
      </c>
    </row>
    <row r="84" spans="1:12">
      <c r="A84" t="s">
        <v>135</v>
      </c>
      <c r="B84">
        <v>144</v>
      </c>
      <c r="C84" t="s">
        <v>143</v>
      </c>
      <c r="D84">
        <v>26</v>
      </c>
      <c r="E84" t="s">
        <v>369</v>
      </c>
      <c r="F84">
        <v>144</v>
      </c>
      <c r="G84">
        <v>6</v>
      </c>
      <c r="H84">
        <v>10</v>
      </c>
      <c r="I84">
        <v>7</v>
      </c>
      <c r="J84">
        <v>2</v>
      </c>
      <c r="K84">
        <v>10</v>
      </c>
      <c r="L84">
        <v>8</v>
      </c>
    </row>
    <row r="85" spans="1:12">
      <c r="A85" t="s">
        <v>135</v>
      </c>
      <c r="B85">
        <v>145</v>
      </c>
      <c r="C85" t="s">
        <v>150</v>
      </c>
      <c r="D85">
        <v>24</v>
      </c>
      <c r="E85" t="s">
        <v>402</v>
      </c>
      <c r="F85">
        <v>145</v>
      </c>
      <c r="G85">
        <v>10</v>
      </c>
      <c r="H85">
        <v>6</v>
      </c>
      <c r="I85">
        <v>5</v>
      </c>
      <c r="J85">
        <v>2</v>
      </c>
      <c r="K85">
        <v>2</v>
      </c>
      <c r="L85">
        <v>10</v>
      </c>
    </row>
    <row r="86" spans="1:12">
      <c r="A86" t="s">
        <v>135</v>
      </c>
      <c r="B86">
        <v>146</v>
      </c>
      <c r="C86" t="s">
        <v>169</v>
      </c>
      <c r="D86">
        <v>12</v>
      </c>
      <c r="E86" t="s">
        <v>402</v>
      </c>
      <c r="F86">
        <v>146</v>
      </c>
      <c r="G86">
        <v>2</v>
      </c>
      <c r="H86">
        <v>4</v>
      </c>
      <c r="I86">
        <v>6</v>
      </c>
      <c r="J86">
        <v>1</v>
      </c>
      <c r="K86">
        <v>2</v>
      </c>
      <c r="L86">
        <v>7</v>
      </c>
    </row>
    <row r="87" spans="1:12">
      <c r="A87" t="s">
        <v>135</v>
      </c>
      <c r="B87">
        <v>147</v>
      </c>
      <c r="C87" t="s">
        <v>161</v>
      </c>
      <c r="D87">
        <v>180</v>
      </c>
      <c r="E87" t="s">
        <v>402</v>
      </c>
      <c r="F87">
        <v>147</v>
      </c>
      <c r="G87">
        <v>2</v>
      </c>
      <c r="H87">
        <v>4</v>
      </c>
      <c r="I87">
        <v>6</v>
      </c>
      <c r="J87">
        <v>1</v>
      </c>
      <c r="K87">
        <v>4</v>
      </c>
      <c r="L87">
        <v>7</v>
      </c>
    </row>
    <row r="88" spans="1:12">
      <c r="A88" t="s">
        <v>135</v>
      </c>
      <c r="B88">
        <v>148</v>
      </c>
      <c r="C88" t="s">
        <v>162</v>
      </c>
      <c r="D88">
        <v>6</v>
      </c>
      <c r="E88" t="s">
        <v>402</v>
      </c>
      <c r="F88">
        <v>148</v>
      </c>
      <c r="G88">
        <v>2</v>
      </c>
      <c r="H88">
        <v>4</v>
      </c>
      <c r="I88">
        <v>6</v>
      </c>
      <c r="J88">
        <v>1</v>
      </c>
      <c r="K88">
        <v>3</v>
      </c>
      <c r="L88">
        <v>7</v>
      </c>
    </row>
    <row r="89" spans="1:12">
      <c r="A89" t="s">
        <v>135</v>
      </c>
      <c r="B89">
        <v>149</v>
      </c>
      <c r="C89" t="s">
        <v>156</v>
      </c>
      <c r="D89">
        <v>120</v>
      </c>
      <c r="E89" t="s">
        <v>373</v>
      </c>
      <c r="F89">
        <v>149</v>
      </c>
      <c r="G89">
        <v>8</v>
      </c>
      <c r="H89">
        <v>6</v>
      </c>
      <c r="I89">
        <v>7</v>
      </c>
      <c r="J89">
        <v>3</v>
      </c>
      <c r="K89">
        <v>2</v>
      </c>
      <c r="L89">
        <v>6</v>
      </c>
    </row>
    <row r="90" spans="1:12">
      <c r="A90" t="s">
        <v>135</v>
      </c>
      <c r="B90">
        <v>150</v>
      </c>
      <c r="C90" t="s">
        <v>151</v>
      </c>
      <c r="D90">
        <v>12</v>
      </c>
      <c r="E90" t="s">
        <v>370</v>
      </c>
      <c r="F90">
        <v>150</v>
      </c>
      <c r="G90">
        <v>6</v>
      </c>
      <c r="H90">
        <v>10</v>
      </c>
      <c r="I90">
        <v>8</v>
      </c>
      <c r="J90">
        <v>3</v>
      </c>
      <c r="K90">
        <v>1</v>
      </c>
      <c r="L90">
        <v>8</v>
      </c>
    </row>
    <row r="91" spans="1:12">
      <c r="A91" t="s">
        <v>135</v>
      </c>
      <c r="B91">
        <v>151</v>
      </c>
      <c r="C91" t="s">
        <v>160</v>
      </c>
      <c r="D91">
        <v>5</v>
      </c>
      <c r="E91" t="s">
        <v>370</v>
      </c>
      <c r="F91">
        <v>151</v>
      </c>
      <c r="G91">
        <v>2</v>
      </c>
      <c r="H91">
        <v>4</v>
      </c>
      <c r="I91">
        <v>4</v>
      </c>
      <c r="J91">
        <v>8</v>
      </c>
      <c r="K91">
        <v>1</v>
      </c>
      <c r="L91">
        <v>6</v>
      </c>
    </row>
    <row r="92" spans="1:12">
      <c r="A92" t="s">
        <v>135</v>
      </c>
      <c r="B92">
        <v>152</v>
      </c>
      <c r="C92" t="s">
        <v>141</v>
      </c>
      <c r="D92">
        <v>4</v>
      </c>
      <c r="E92" t="s">
        <v>370</v>
      </c>
      <c r="F92">
        <v>152</v>
      </c>
      <c r="G92">
        <v>10</v>
      </c>
      <c r="H92">
        <v>6</v>
      </c>
      <c r="I92">
        <v>4</v>
      </c>
      <c r="J92">
        <v>7</v>
      </c>
      <c r="K92">
        <v>3</v>
      </c>
      <c r="L92">
        <v>5</v>
      </c>
    </row>
    <row r="93" spans="1:12">
      <c r="A93" t="s">
        <v>135</v>
      </c>
      <c r="B93">
        <v>153</v>
      </c>
      <c r="C93" t="s">
        <v>154</v>
      </c>
      <c r="D93">
        <v>12</v>
      </c>
      <c r="E93" t="s">
        <v>370</v>
      </c>
      <c r="F93">
        <v>153</v>
      </c>
      <c r="G93">
        <v>6</v>
      </c>
      <c r="H93">
        <v>7</v>
      </c>
      <c r="I93">
        <v>8</v>
      </c>
      <c r="J93">
        <v>7</v>
      </c>
      <c r="K93">
        <v>5</v>
      </c>
      <c r="L93">
        <v>5</v>
      </c>
    </row>
    <row r="94" spans="1:12">
      <c r="A94" t="s">
        <v>135</v>
      </c>
      <c r="B94">
        <v>154</v>
      </c>
      <c r="C94" t="s">
        <v>153</v>
      </c>
      <c r="D94">
        <v>140</v>
      </c>
      <c r="E94" t="s">
        <v>370</v>
      </c>
      <c r="F94">
        <v>154</v>
      </c>
      <c r="G94">
        <v>6</v>
      </c>
      <c r="H94">
        <v>7</v>
      </c>
      <c r="I94">
        <v>8</v>
      </c>
      <c r="J94">
        <v>8</v>
      </c>
      <c r="K94">
        <v>5</v>
      </c>
      <c r="L94">
        <v>5</v>
      </c>
    </row>
    <row r="95" spans="1:12">
      <c r="A95" t="s">
        <v>135</v>
      </c>
      <c r="B95">
        <v>155</v>
      </c>
      <c r="C95" t="s">
        <v>163</v>
      </c>
      <c r="D95">
        <v>34.5</v>
      </c>
      <c r="E95" t="s">
        <v>370</v>
      </c>
      <c r="F95">
        <v>155</v>
      </c>
      <c r="G95">
        <v>3</v>
      </c>
      <c r="H95">
        <v>4</v>
      </c>
      <c r="I95">
        <v>4</v>
      </c>
      <c r="J95">
        <v>6</v>
      </c>
      <c r="K95">
        <v>1</v>
      </c>
      <c r="L95">
        <v>8</v>
      </c>
    </row>
    <row r="96" spans="1:12">
      <c r="A96" t="s">
        <v>135</v>
      </c>
      <c r="B96">
        <v>156</v>
      </c>
      <c r="C96" t="s">
        <v>155</v>
      </c>
      <c r="D96">
        <v>20</v>
      </c>
      <c r="E96" t="s">
        <v>373</v>
      </c>
      <c r="F96">
        <v>156</v>
      </c>
      <c r="G96">
        <v>10</v>
      </c>
      <c r="H96">
        <v>6</v>
      </c>
      <c r="I96">
        <v>8</v>
      </c>
      <c r="J96">
        <v>1</v>
      </c>
      <c r="K96">
        <v>1</v>
      </c>
      <c r="L96">
        <v>6</v>
      </c>
    </row>
    <row r="97" spans="1:12">
      <c r="A97" t="s">
        <v>135</v>
      </c>
      <c r="B97">
        <v>157</v>
      </c>
      <c r="C97" t="s">
        <v>159</v>
      </c>
      <c r="D97">
        <v>44</v>
      </c>
      <c r="E97" t="s">
        <v>370</v>
      </c>
      <c r="F97">
        <v>157</v>
      </c>
      <c r="G97">
        <v>3</v>
      </c>
      <c r="H97">
        <v>8</v>
      </c>
      <c r="I97">
        <v>8</v>
      </c>
      <c r="J97">
        <v>2</v>
      </c>
      <c r="K97">
        <v>1</v>
      </c>
      <c r="L97">
        <v>9</v>
      </c>
    </row>
    <row r="98" spans="1:12">
      <c r="A98" t="s">
        <v>135</v>
      </c>
      <c r="B98">
        <v>158</v>
      </c>
      <c r="C98" t="s">
        <v>158</v>
      </c>
      <c r="D98">
        <v>100</v>
      </c>
      <c r="E98" t="s">
        <v>370</v>
      </c>
      <c r="F98">
        <v>158</v>
      </c>
      <c r="G98">
        <v>3</v>
      </c>
      <c r="H98">
        <v>8</v>
      </c>
      <c r="I98">
        <v>9</v>
      </c>
      <c r="J98">
        <v>4</v>
      </c>
      <c r="K98">
        <v>1</v>
      </c>
      <c r="L98">
        <v>7</v>
      </c>
    </row>
    <row r="99" spans="1:12">
      <c r="A99" t="s">
        <v>246</v>
      </c>
      <c r="B99">
        <v>159</v>
      </c>
      <c r="C99" t="s">
        <v>259</v>
      </c>
      <c r="D99">
        <v>17</v>
      </c>
      <c r="E99" t="s">
        <v>402</v>
      </c>
      <c r="F99">
        <v>159</v>
      </c>
      <c r="G99">
        <v>4</v>
      </c>
      <c r="H99">
        <v>8</v>
      </c>
      <c r="I99">
        <v>6</v>
      </c>
      <c r="J99">
        <v>1</v>
      </c>
      <c r="K99">
        <v>1</v>
      </c>
      <c r="L99">
        <v>10</v>
      </c>
    </row>
    <row r="100" spans="1:12">
      <c r="A100" t="s">
        <v>246</v>
      </c>
      <c r="B100">
        <v>160</v>
      </c>
      <c r="C100" t="s">
        <v>248</v>
      </c>
      <c r="D100">
        <v>130</v>
      </c>
      <c r="E100" t="s">
        <v>403</v>
      </c>
      <c r="F100">
        <v>160</v>
      </c>
      <c r="G100">
        <v>10</v>
      </c>
      <c r="H100">
        <v>10</v>
      </c>
      <c r="I100">
        <v>8</v>
      </c>
      <c r="J100">
        <v>4</v>
      </c>
      <c r="K100">
        <v>7</v>
      </c>
      <c r="L100">
        <v>10</v>
      </c>
    </row>
    <row r="101" spans="1:12">
      <c r="A101" t="s">
        <v>246</v>
      </c>
      <c r="B101">
        <v>161</v>
      </c>
      <c r="C101" t="s">
        <v>255</v>
      </c>
      <c r="D101">
        <v>25</v>
      </c>
      <c r="E101" t="s">
        <v>370</v>
      </c>
      <c r="F101">
        <v>161</v>
      </c>
      <c r="G101">
        <v>4</v>
      </c>
      <c r="H101">
        <v>10</v>
      </c>
      <c r="I101">
        <v>8</v>
      </c>
      <c r="J101">
        <v>1</v>
      </c>
      <c r="K101">
        <v>1</v>
      </c>
      <c r="L101">
        <v>10</v>
      </c>
    </row>
  </sheetData>
  <pageMargins left="0.7" right="0.7" top="0.75" bottom="0.75" header="0.3" footer="0.3"/>
  <pageSetup paperSize="9"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K22"/>
  <sheetViews>
    <sheetView workbookViewId="0">
      <selection activeCell="AI4" sqref="AI4:AJ153"/>
    </sheetView>
  </sheetViews>
  <sheetFormatPr defaultRowHeight="15"/>
  <sheetData>
    <row r="2" spans="3:11">
      <c r="C2" s="41" t="s">
        <v>415</v>
      </c>
      <c r="D2" s="34" t="s">
        <v>365</v>
      </c>
      <c r="E2" s="34" t="s">
        <v>366</v>
      </c>
      <c r="F2" s="34" t="s">
        <v>1</v>
      </c>
      <c r="G2" s="34" t="s">
        <v>2</v>
      </c>
      <c r="H2" s="34" t="s">
        <v>3</v>
      </c>
      <c r="I2" s="34" t="s">
        <v>4</v>
      </c>
      <c r="J2" s="34" t="s">
        <v>5</v>
      </c>
      <c r="K2" s="35" t="s">
        <v>6</v>
      </c>
    </row>
    <row r="3" spans="3:11">
      <c r="C3" s="40" t="s">
        <v>323</v>
      </c>
      <c r="D3" s="36">
        <v>22</v>
      </c>
      <c r="E3" s="36" t="s">
        <v>373</v>
      </c>
      <c r="F3" s="36">
        <v>10</v>
      </c>
      <c r="G3" s="36">
        <v>7</v>
      </c>
      <c r="H3" s="36">
        <v>3</v>
      </c>
      <c r="I3" s="36">
        <v>3</v>
      </c>
      <c r="J3" s="36">
        <v>5</v>
      </c>
      <c r="K3" s="32">
        <v>3</v>
      </c>
    </row>
    <row r="4" spans="3:11">
      <c r="C4" s="39" t="s">
        <v>306</v>
      </c>
      <c r="D4" s="37">
        <v>22</v>
      </c>
      <c r="E4" s="37" t="s">
        <v>373</v>
      </c>
      <c r="F4" s="37">
        <v>10</v>
      </c>
      <c r="G4" s="37">
        <v>8</v>
      </c>
      <c r="H4" s="37">
        <v>5</v>
      </c>
      <c r="I4" s="37">
        <v>3</v>
      </c>
      <c r="J4" s="37">
        <v>7</v>
      </c>
      <c r="K4" s="33">
        <v>6</v>
      </c>
    </row>
    <row r="5" spans="3:11">
      <c r="C5" s="40" t="s">
        <v>308</v>
      </c>
      <c r="D5" s="36">
        <v>10</v>
      </c>
      <c r="E5" s="36" t="s">
        <v>373</v>
      </c>
      <c r="F5" s="36">
        <v>1</v>
      </c>
      <c r="G5" s="36">
        <v>8</v>
      </c>
      <c r="H5" s="36">
        <v>10</v>
      </c>
      <c r="I5" s="36">
        <v>3</v>
      </c>
      <c r="J5" s="36">
        <v>8</v>
      </c>
      <c r="K5" s="32">
        <v>10</v>
      </c>
    </row>
    <row r="6" spans="3:11">
      <c r="C6" s="39" t="s">
        <v>309</v>
      </c>
      <c r="D6" s="37">
        <v>10</v>
      </c>
      <c r="E6" s="37" t="s">
        <v>373</v>
      </c>
      <c r="F6" s="37">
        <v>1</v>
      </c>
      <c r="G6" s="37">
        <v>8</v>
      </c>
      <c r="H6" s="37">
        <v>10</v>
      </c>
      <c r="I6" s="37">
        <v>3</v>
      </c>
      <c r="J6" s="37">
        <v>8</v>
      </c>
      <c r="K6" s="33">
        <v>10</v>
      </c>
    </row>
    <row r="7" spans="3:11">
      <c r="C7" s="40" t="s">
        <v>315</v>
      </c>
      <c r="D7" s="36">
        <v>10</v>
      </c>
      <c r="E7" s="36" t="s">
        <v>373</v>
      </c>
      <c r="F7" s="36">
        <v>1</v>
      </c>
      <c r="G7" s="36">
        <v>8</v>
      </c>
      <c r="H7" s="36">
        <v>10</v>
      </c>
      <c r="I7" s="36">
        <v>3</v>
      </c>
      <c r="J7" s="36">
        <v>6</v>
      </c>
      <c r="K7" s="32">
        <v>10</v>
      </c>
    </row>
    <row r="8" spans="3:11">
      <c r="C8" s="39" t="s">
        <v>324</v>
      </c>
      <c r="D8" s="37">
        <v>10</v>
      </c>
      <c r="E8" s="37" t="s">
        <v>373</v>
      </c>
      <c r="F8" s="37">
        <v>1</v>
      </c>
      <c r="G8" s="37">
        <v>6</v>
      </c>
      <c r="H8" s="37">
        <v>10</v>
      </c>
      <c r="I8" s="37">
        <v>3</v>
      </c>
      <c r="J8" s="37">
        <v>5</v>
      </c>
      <c r="K8" s="33">
        <v>8</v>
      </c>
    </row>
    <row r="9" spans="3:11">
      <c r="C9" s="40" t="s">
        <v>330</v>
      </c>
      <c r="D9" s="36">
        <v>10</v>
      </c>
      <c r="E9" s="36" t="s">
        <v>373</v>
      </c>
      <c r="F9" s="36">
        <v>3</v>
      </c>
      <c r="G9" s="36">
        <v>7</v>
      </c>
      <c r="H9" s="36">
        <v>4</v>
      </c>
      <c r="I9" s="36">
        <v>3</v>
      </c>
      <c r="J9" s="36">
        <v>5</v>
      </c>
      <c r="K9" s="32">
        <v>7</v>
      </c>
    </row>
    <row r="10" spans="3:11">
      <c r="C10" s="39" t="s">
        <v>331</v>
      </c>
      <c r="D10" s="37">
        <v>10</v>
      </c>
      <c r="E10" s="37" t="s">
        <v>373</v>
      </c>
      <c r="F10" s="37">
        <v>3</v>
      </c>
      <c r="G10" s="37">
        <v>7</v>
      </c>
      <c r="H10" s="37">
        <v>4</v>
      </c>
      <c r="I10" s="37">
        <v>3</v>
      </c>
      <c r="J10" s="37">
        <v>5</v>
      </c>
      <c r="K10" s="33">
        <v>7</v>
      </c>
    </row>
    <row r="11" spans="3:11">
      <c r="C11" s="40" t="s">
        <v>332</v>
      </c>
      <c r="D11" s="36">
        <v>10</v>
      </c>
      <c r="E11" s="36" t="s">
        <v>373</v>
      </c>
      <c r="F11" s="36">
        <v>3</v>
      </c>
      <c r="G11" s="36">
        <v>7</v>
      </c>
      <c r="H11" s="36">
        <v>4</v>
      </c>
      <c r="I11" s="36">
        <v>3</v>
      </c>
      <c r="J11" s="36">
        <v>5</v>
      </c>
      <c r="K11" s="32">
        <v>7</v>
      </c>
    </row>
    <row r="12" spans="3:11">
      <c r="C12" s="39" t="s">
        <v>325</v>
      </c>
      <c r="D12" s="37">
        <v>88</v>
      </c>
      <c r="E12" s="37" t="s">
        <v>373</v>
      </c>
      <c r="F12" s="42">
        <v>1</v>
      </c>
      <c r="G12" s="42">
        <v>7</v>
      </c>
      <c r="H12" s="42">
        <v>7</v>
      </c>
      <c r="I12" s="42">
        <v>1</v>
      </c>
      <c r="J12" s="42">
        <v>8</v>
      </c>
      <c r="K12" s="43">
        <v>8</v>
      </c>
    </row>
    <row r="13" spans="3:11">
      <c r="C13" s="40" t="s">
        <v>327</v>
      </c>
      <c r="D13" s="36">
        <v>44</v>
      </c>
      <c r="E13" s="36" t="s">
        <v>373</v>
      </c>
      <c r="F13" s="44">
        <v>1</v>
      </c>
      <c r="G13" s="44">
        <v>7</v>
      </c>
      <c r="H13" s="44">
        <v>7</v>
      </c>
      <c r="I13" s="44">
        <v>1</v>
      </c>
      <c r="J13" s="44">
        <v>8</v>
      </c>
      <c r="K13" s="45">
        <v>8</v>
      </c>
    </row>
    <row r="14" spans="3:11">
      <c r="C14" s="39" t="s">
        <v>328</v>
      </c>
      <c r="D14" s="37">
        <v>110</v>
      </c>
      <c r="E14" s="37" t="s">
        <v>373</v>
      </c>
      <c r="F14" s="42">
        <v>1</v>
      </c>
      <c r="G14" s="42">
        <v>7</v>
      </c>
      <c r="H14" s="42">
        <v>7</v>
      </c>
      <c r="I14" s="42">
        <v>1</v>
      </c>
      <c r="J14" s="42">
        <v>8</v>
      </c>
      <c r="K14" s="43">
        <v>8</v>
      </c>
    </row>
    <row r="15" spans="3:11">
      <c r="C15" s="40" t="s">
        <v>320</v>
      </c>
      <c r="D15" s="36">
        <v>15</v>
      </c>
      <c r="E15" s="36" t="s">
        <v>370</v>
      </c>
      <c r="F15" s="36">
        <v>3</v>
      </c>
      <c r="G15" s="36">
        <v>10</v>
      </c>
      <c r="H15" s="36">
        <v>8</v>
      </c>
      <c r="I15" s="36">
        <v>3</v>
      </c>
      <c r="J15" s="36">
        <v>3</v>
      </c>
      <c r="K15" s="32">
        <v>6</v>
      </c>
    </row>
    <row r="16" spans="3:11">
      <c r="C16" s="39" t="s">
        <v>343</v>
      </c>
      <c r="D16" s="37">
        <v>12</v>
      </c>
      <c r="E16" s="37" t="s">
        <v>370</v>
      </c>
      <c r="F16" s="42">
        <v>1</v>
      </c>
      <c r="G16" s="42">
        <v>7</v>
      </c>
      <c r="H16" s="42">
        <v>5</v>
      </c>
      <c r="I16" s="42">
        <v>3</v>
      </c>
      <c r="J16" s="42">
        <v>1</v>
      </c>
      <c r="K16" s="43">
        <v>3</v>
      </c>
    </row>
    <row r="17" spans="3:11">
      <c r="C17" s="40" t="s">
        <v>299</v>
      </c>
      <c r="D17" s="36">
        <v>157</v>
      </c>
      <c r="E17" s="36" t="s">
        <v>373</v>
      </c>
      <c r="F17" s="44">
        <v>8</v>
      </c>
      <c r="G17" s="44">
        <v>8</v>
      </c>
      <c r="H17" s="44">
        <v>8</v>
      </c>
      <c r="I17" s="44">
        <v>1</v>
      </c>
      <c r="J17" s="44">
        <v>10</v>
      </c>
      <c r="K17" s="45">
        <v>9</v>
      </c>
    </row>
    <row r="18" spans="3:11">
      <c r="C18" s="39" t="s">
        <v>302</v>
      </c>
      <c r="D18" s="37">
        <v>94</v>
      </c>
      <c r="E18" s="37" t="s">
        <v>373</v>
      </c>
      <c r="F18" s="42">
        <v>8</v>
      </c>
      <c r="G18" s="42">
        <v>8</v>
      </c>
      <c r="H18" s="42">
        <v>8</v>
      </c>
      <c r="I18" s="42">
        <v>1</v>
      </c>
      <c r="J18" s="42">
        <v>10</v>
      </c>
      <c r="K18" s="43">
        <v>9</v>
      </c>
    </row>
    <row r="19" spans="3:11">
      <c r="C19" s="40" t="s">
        <v>303</v>
      </c>
      <c r="D19" s="36">
        <v>132</v>
      </c>
      <c r="E19" s="36" t="s">
        <v>373</v>
      </c>
      <c r="F19" s="44">
        <v>8</v>
      </c>
      <c r="G19" s="44">
        <v>8</v>
      </c>
      <c r="H19" s="44">
        <v>8</v>
      </c>
      <c r="I19" s="44">
        <v>1</v>
      </c>
      <c r="J19" s="44">
        <v>10</v>
      </c>
      <c r="K19" s="45">
        <v>9</v>
      </c>
    </row>
    <row r="20" spans="3:11">
      <c r="C20" s="39" t="s">
        <v>335</v>
      </c>
      <c r="D20" s="37">
        <v>44</v>
      </c>
      <c r="E20" s="37" t="s">
        <v>373</v>
      </c>
      <c r="F20" s="42">
        <v>1</v>
      </c>
      <c r="G20" s="42">
        <v>7</v>
      </c>
      <c r="H20" s="42">
        <v>7</v>
      </c>
      <c r="I20" s="42">
        <v>1</v>
      </c>
      <c r="J20" s="42">
        <v>5</v>
      </c>
      <c r="K20" s="43">
        <v>6</v>
      </c>
    </row>
    <row r="21" spans="3:11">
      <c r="C21" s="40" t="s">
        <v>337</v>
      </c>
      <c r="D21" s="36">
        <v>22</v>
      </c>
      <c r="E21" s="36" t="s">
        <v>373</v>
      </c>
      <c r="F21" s="44">
        <v>1</v>
      </c>
      <c r="G21" s="44">
        <v>7</v>
      </c>
      <c r="H21" s="44">
        <v>7</v>
      </c>
      <c r="I21" s="44">
        <v>1</v>
      </c>
      <c r="J21" s="44">
        <v>5</v>
      </c>
      <c r="K21" s="45">
        <v>6</v>
      </c>
    </row>
    <row r="22" spans="3:11">
      <c r="C22" s="39" t="s">
        <v>304</v>
      </c>
      <c r="D22" s="37">
        <v>220</v>
      </c>
      <c r="E22" s="37" t="s">
        <v>392</v>
      </c>
      <c r="F22" s="42">
        <v>9</v>
      </c>
      <c r="G22" s="42">
        <v>8</v>
      </c>
      <c r="H22" s="42">
        <v>4</v>
      </c>
      <c r="I22" s="42">
        <v>6</v>
      </c>
      <c r="J22" s="42">
        <v>7</v>
      </c>
      <c r="K22" s="43">
        <v>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U21"/>
  <sheetViews>
    <sheetView workbookViewId="0">
      <selection activeCell="AI4" sqref="AI4:AJ153"/>
    </sheetView>
  </sheetViews>
  <sheetFormatPr defaultRowHeight="15"/>
  <cols>
    <col min="3" max="3" width="35.28515625" bestFit="1" customWidth="1"/>
  </cols>
  <sheetData>
    <row r="3" spans="3:21">
      <c r="C3" s="21" t="s">
        <v>415</v>
      </c>
      <c r="D3" s="22" t="s">
        <v>365</v>
      </c>
      <c r="E3" s="22" t="s">
        <v>366</v>
      </c>
      <c r="F3" s="22" t="s">
        <v>1</v>
      </c>
      <c r="G3" s="22" t="s">
        <v>2</v>
      </c>
      <c r="H3" s="22" t="s">
        <v>3</v>
      </c>
      <c r="I3" s="22" t="s">
        <v>4</v>
      </c>
      <c r="J3" s="22" t="s">
        <v>5</v>
      </c>
      <c r="K3" s="23" t="s">
        <v>6</v>
      </c>
      <c r="L3" s="22" t="s">
        <v>422</v>
      </c>
      <c r="O3" s="29" t="s">
        <v>420</v>
      </c>
      <c r="S3" s="29" t="s">
        <v>421</v>
      </c>
    </row>
    <row r="4" spans="3:21">
      <c r="C4" t="s">
        <v>251</v>
      </c>
      <c r="D4">
        <v>726</v>
      </c>
      <c r="E4" t="s">
        <v>371</v>
      </c>
      <c r="F4">
        <v>5</v>
      </c>
      <c r="G4">
        <v>8</v>
      </c>
      <c r="H4">
        <v>8</v>
      </c>
      <c r="I4">
        <v>6</v>
      </c>
      <c r="J4">
        <v>4</v>
      </c>
      <c r="K4">
        <v>9</v>
      </c>
      <c r="L4">
        <v>6.8500000000000005</v>
      </c>
      <c r="O4" t="s">
        <v>406</v>
      </c>
      <c r="S4" t="s">
        <v>23</v>
      </c>
    </row>
    <row r="5" spans="3:21">
      <c r="C5" t="s">
        <v>252</v>
      </c>
      <c r="D5">
        <v>348</v>
      </c>
      <c r="E5" t="s">
        <v>370</v>
      </c>
      <c r="F5">
        <v>6</v>
      </c>
      <c r="G5">
        <v>7</v>
      </c>
      <c r="H5">
        <v>6</v>
      </c>
      <c r="I5">
        <v>6</v>
      </c>
      <c r="J5">
        <v>3</v>
      </c>
      <c r="K5">
        <v>9</v>
      </c>
      <c r="L5">
        <v>6.7</v>
      </c>
      <c r="O5" t="s">
        <v>411</v>
      </c>
      <c r="S5" t="s">
        <v>369</v>
      </c>
    </row>
    <row r="6" spans="3:21">
      <c r="C6" t="s">
        <v>253</v>
      </c>
      <c r="D6">
        <v>60</v>
      </c>
      <c r="E6" t="s">
        <v>371</v>
      </c>
      <c r="F6">
        <v>4</v>
      </c>
      <c r="G6">
        <v>6</v>
      </c>
      <c r="H6">
        <v>8</v>
      </c>
      <c r="I6">
        <v>8</v>
      </c>
      <c r="J6">
        <v>3</v>
      </c>
      <c r="K6">
        <v>9</v>
      </c>
      <c r="L6">
        <v>6.55</v>
      </c>
      <c r="O6" t="s">
        <v>412</v>
      </c>
      <c r="S6" t="s">
        <v>370</v>
      </c>
    </row>
    <row r="7" spans="3:21">
      <c r="C7" t="s">
        <v>254</v>
      </c>
      <c r="D7">
        <v>6</v>
      </c>
      <c r="E7" t="s">
        <v>23</v>
      </c>
      <c r="F7">
        <v>3</v>
      </c>
      <c r="G7">
        <v>9</v>
      </c>
      <c r="H7">
        <v>8</v>
      </c>
      <c r="I7">
        <v>8</v>
      </c>
      <c r="J7">
        <v>1</v>
      </c>
      <c r="K7">
        <v>9</v>
      </c>
      <c r="L7">
        <v>6.55</v>
      </c>
      <c r="O7" t="s">
        <v>413</v>
      </c>
      <c r="S7" t="s">
        <v>371</v>
      </c>
    </row>
    <row r="8" spans="3:21">
      <c r="C8" t="s">
        <v>256</v>
      </c>
      <c r="D8">
        <v>153</v>
      </c>
      <c r="E8" t="s">
        <v>23</v>
      </c>
      <c r="F8">
        <v>3</v>
      </c>
      <c r="G8">
        <v>8</v>
      </c>
      <c r="H8">
        <v>7</v>
      </c>
      <c r="I8">
        <v>7</v>
      </c>
      <c r="J8">
        <v>1</v>
      </c>
      <c r="K8">
        <v>7</v>
      </c>
      <c r="L8">
        <v>5.8</v>
      </c>
      <c r="O8" t="s">
        <v>414</v>
      </c>
      <c r="S8" t="s">
        <v>373</v>
      </c>
    </row>
    <row r="9" spans="3:21">
      <c r="C9" t="s">
        <v>258</v>
      </c>
      <c r="D9">
        <v>338</v>
      </c>
      <c r="E9" t="s">
        <v>370</v>
      </c>
      <c r="F9">
        <v>3</v>
      </c>
      <c r="G9">
        <v>6</v>
      </c>
      <c r="H9">
        <v>5</v>
      </c>
      <c r="I9">
        <v>6</v>
      </c>
      <c r="J9">
        <v>4</v>
      </c>
      <c r="K9">
        <v>8</v>
      </c>
      <c r="L9">
        <v>5.6</v>
      </c>
      <c r="S9" t="s">
        <v>375</v>
      </c>
    </row>
    <row r="10" spans="3:21">
      <c r="C10" t="s">
        <v>260</v>
      </c>
      <c r="D10">
        <v>6</v>
      </c>
      <c r="E10" t="s">
        <v>23</v>
      </c>
      <c r="F10">
        <v>5</v>
      </c>
      <c r="G10">
        <v>3</v>
      </c>
      <c r="H10">
        <v>2</v>
      </c>
      <c r="I10">
        <v>3</v>
      </c>
      <c r="J10">
        <v>3</v>
      </c>
      <c r="K10">
        <v>6</v>
      </c>
      <c r="L10">
        <v>3.85</v>
      </c>
      <c r="S10" t="s">
        <v>402</v>
      </c>
    </row>
    <row r="14" spans="3:21">
      <c r="L14">
        <f>F4*0.3+G4*0.3+H4*0.05+I4*0.2+J4*0.05+K4*0.1</f>
        <v>6.6000000000000005</v>
      </c>
      <c r="M14" s="7" t="s">
        <v>408</v>
      </c>
      <c r="N14" s="1" t="s">
        <v>409</v>
      </c>
      <c r="O14" s="32"/>
    </row>
    <row r="15" spans="3:21">
      <c r="L15">
        <f>F5*0.2+G5*0.25+H5*0.1+I5*0.2+J5*0.05+K5*0.2</f>
        <v>6.7</v>
      </c>
      <c r="M15" s="6" t="s">
        <v>1</v>
      </c>
      <c r="N15" s="2">
        <v>0.3</v>
      </c>
      <c r="O15" s="4">
        <v>5</v>
      </c>
      <c r="P15">
        <v>6</v>
      </c>
      <c r="Q15">
        <v>4</v>
      </c>
      <c r="R15">
        <v>3</v>
      </c>
      <c r="S15">
        <v>3</v>
      </c>
      <c r="T15">
        <v>3</v>
      </c>
      <c r="U15">
        <v>5</v>
      </c>
    </row>
    <row r="16" spans="3:21">
      <c r="L16">
        <f>F6*0.2+G6*0.25+H6*0.1+I6*0.2+J6*0.05+K6*0.2</f>
        <v>6.6499999999999995</v>
      </c>
      <c r="M16" s="6" t="s">
        <v>2</v>
      </c>
      <c r="N16" s="2">
        <v>0.3</v>
      </c>
      <c r="O16" s="4">
        <v>8</v>
      </c>
      <c r="P16">
        <v>7</v>
      </c>
      <c r="Q16">
        <v>6</v>
      </c>
      <c r="R16">
        <v>9</v>
      </c>
      <c r="S16">
        <v>8</v>
      </c>
      <c r="T16">
        <v>6</v>
      </c>
      <c r="U16">
        <v>3</v>
      </c>
    </row>
    <row r="17" spans="12:21">
      <c r="L17">
        <f>F7*0.25+G7*0.2+H7*0.1+I7*0.2+J7*0.05+K7*0.2</f>
        <v>6.7999999999999989</v>
      </c>
      <c r="M17" s="6" t="s">
        <v>3</v>
      </c>
      <c r="N17" s="2">
        <v>0.05</v>
      </c>
      <c r="O17" s="4">
        <v>8</v>
      </c>
      <c r="P17">
        <v>6</v>
      </c>
      <c r="Q17">
        <v>8</v>
      </c>
      <c r="R17">
        <v>8</v>
      </c>
      <c r="S17">
        <v>7</v>
      </c>
      <c r="T17">
        <v>5</v>
      </c>
      <c r="U17">
        <v>2</v>
      </c>
    </row>
    <row r="18" spans="12:21">
      <c r="L18">
        <f>F8*0.25+G8*0.2+H8*0.1+I8*0.2+J8*0.05+K8*0.2</f>
        <v>5.9</v>
      </c>
      <c r="M18" s="6" t="s">
        <v>4</v>
      </c>
      <c r="N18" s="2">
        <v>0.2</v>
      </c>
      <c r="O18" s="4">
        <v>6</v>
      </c>
      <c r="P18">
        <v>6</v>
      </c>
      <c r="Q18">
        <v>8</v>
      </c>
      <c r="R18">
        <v>8</v>
      </c>
      <c r="S18">
        <v>7</v>
      </c>
      <c r="T18">
        <v>6</v>
      </c>
      <c r="U18">
        <v>3</v>
      </c>
    </row>
    <row r="19" spans="12:21">
      <c r="L19">
        <f t="shared" ref="L19:L20" si="0">F9*0.3+G9*0.3+H9*0.05+I9*0.2+J9*0.05+K9*0.1</f>
        <v>5.15</v>
      </c>
      <c r="M19" s="6" t="s">
        <v>5</v>
      </c>
      <c r="N19" s="2">
        <v>0.05</v>
      </c>
      <c r="O19" s="4">
        <v>4</v>
      </c>
      <c r="P19">
        <v>3</v>
      </c>
      <c r="Q19">
        <v>3</v>
      </c>
      <c r="R19">
        <v>1</v>
      </c>
      <c r="S19">
        <v>1</v>
      </c>
      <c r="T19">
        <v>4</v>
      </c>
      <c r="U19">
        <v>3</v>
      </c>
    </row>
    <row r="20" spans="12:21">
      <c r="L20">
        <f t="shared" si="0"/>
        <v>3.85</v>
      </c>
      <c r="M20" s="6" t="s">
        <v>6</v>
      </c>
      <c r="N20" s="2">
        <v>0.1</v>
      </c>
      <c r="O20" s="4">
        <v>9</v>
      </c>
      <c r="P20">
        <v>9</v>
      </c>
      <c r="Q20">
        <v>9</v>
      </c>
      <c r="R20">
        <v>9</v>
      </c>
      <c r="S20">
        <v>7</v>
      </c>
      <c r="T20">
        <v>8</v>
      </c>
      <c r="U20">
        <v>6</v>
      </c>
    </row>
    <row r="21" spans="12:21" ht="15.75" thickBot="1">
      <c r="M21" s="9" t="s">
        <v>410</v>
      </c>
      <c r="N21" s="12">
        <f>SUM(N15:N20)</f>
        <v>1.0000000000000002</v>
      </c>
      <c r="O21" s="13">
        <f>SUM($N15*O15+$N16*O16+$N17*O17+$N18*O18+$N19*O19+$N20*O20)</f>
        <v>6.6000000000000005</v>
      </c>
      <c r="P21" s="13">
        <f t="shared" ref="P21:U21" si="1">SUM($N15*P15+$N16*P16+$N17*P17+$N18*P18+$N19*P19+$N20*P20)</f>
        <v>6.4500000000000011</v>
      </c>
      <c r="Q21" s="13">
        <f t="shared" si="1"/>
        <v>6.0500000000000007</v>
      </c>
      <c r="R21" s="13">
        <f t="shared" si="1"/>
        <v>6.55</v>
      </c>
      <c r="S21" s="13">
        <f t="shared" si="1"/>
        <v>5.8</v>
      </c>
      <c r="T21" s="13">
        <f t="shared" si="1"/>
        <v>5.15</v>
      </c>
      <c r="U21" s="13">
        <f t="shared" si="1"/>
        <v>3.85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3:AG22"/>
  <sheetViews>
    <sheetView workbookViewId="0">
      <selection activeCell="AI4" sqref="AI4:AJ153"/>
    </sheetView>
  </sheetViews>
  <sheetFormatPr defaultRowHeight="15"/>
  <cols>
    <col min="3" max="3" width="43.7109375" customWidth="1"/>
  </cols>
  <sheetData>
    <row r="3" spans="3:33">
      <c r="C3" s="21" t="s">
        <v>415</v>
      </c>
      <c r="D3" s="22" t="s">
        <v>365</v>
      </c>
      <c r="E3" s="22" t="s">
        <v>366</v>
      </c>
      <c r="F3" s="22" t="s">
        <v>1</v>
      </c>
      <c r="G3" s="22" t="s">
        <v>2</v>
      </c>
      <c r="H3" s="22" t="s">
        <v>3</v>
      </c>
      <c r="I3" s="22" t="s">
        <v>4</v>
      </c>
      <c r="J3" s="22" t="s">
        <v>5</v>
      </c>
      <c r="K3" s="23" t="s">
        <v>6</v>
      </c>
      <c r="N3" s="29" t="s">
        <v>420</v>
      </c>
      <c r="R3" s="29" t="s">
        <v>421</v>
      </c>
    </row>
    <row r="4" spans="3:33">
      <c r="C4" t="s">
        <v>209</v>
      </c>
      <c r="D4">
        <v>20</v>
      </c>
      <c r="E4" t="s">
        <v>23</v>
      </c>
      <c r="F4">
        <v>9</v>
      </c>
      <c r="G4">
        <v>6</v>
      </c>
      <c r="H4">
        <v>5</v>
      </c>
      <c r="I4">
        <v>3</v>
      </c>
      <c r="J4">
        <v>1</v>
      </c>
      <c r="K4">
        <v>7</v>
      </c>
      <c r="N4" t="s">
        <v>406</v>
      </c>
      <c r="R4" t="s">
        <v>23</v>
      </c>
    </row>
    <row r="5" spans="3:33">
      <c r="C5" t="s">
        <v>221</v>
      </c>
      <c r="D5">
        <v>10</v>
      </c>
      <c r="E5" t="s">
        <v>23</v>
      </c>
      <c r="F5">
        <v>5</v>
      </c>
      <c r="G5">
        <v>7</v>
      </c>
      <c r="H5">
        <v>7</v>
      </c>
      <c r="I5">
        <v>5</v>
      </c>
      <c r="J5">
        <v>3</v>
      </c>
      <c r="K5">
        <v>5</v>
      </c>
      <c r="N5" t="s">
        <v>411</v>
      </c>
      <c r="R5" t="s">
        <v>369</v>
      </c>
    </row>
    <row r="6" spans="3:33">
      <c r="C6" t="s">
        <v>229</v>
      </c>
      <c r="D6">
        <v>3</v>
      </c>
      <c r="E6" t="s">
        <v>23</v>
      </c>
      <c r="F6">
        <v>5</v>
      </c>
      <c r="G6">
        <v>5</v>
      </c>
      <c r="H6">
        <v>1</v>
      </c>
      <c r="I6">
        <v>3</v>
      </c>
      <c r="J6">
        <v>2</v>
      </c>
      <c r="K6">
        <v>5</v>
      </c>
      <c r="N6" t="s">
        <v>412</v>
      </c>
      <c r="R6" t="s">
        <v>370</v>
      </c>
    </row>
    <row r="7" spans="3:33">
      <c r="C7" t="s">
        <v>199</v>
      </c>
      <c r="D7">
        <v>6</v>
      </c>
      <c r="E7" t="s">
        <v>371</v>
      </c>
      <c r="F7">
        <v>3</v>
      </c>
      <c r="G7">
        <v>10</v>
      </c>
      <c r="H7">
        <v>6</v>
      </c>
      <c r="I7">
        <v>8</v>
      </c>
      <c r="J7">
        <v>1</v>
      </c>
      <c r="K7">
        <v>10</v>
      </c>
      <c r="N7" t="s">
        <v>413</v>
      </c>
      <c r="R7" t="s">
        <v>371</v>
      </c>
    </row>
    <row r="8" spans="3:33">
      <c r="C8" t="s">
        <v>214</v>
      </c>
      <c r="D8">
        <v>7</v>
      </c>
      <c r="E8" t="s">
        <v>399</v>
      </c>
      <c r="F8">
        <v>2</v>
      </c>
      <c r="G8">
        <v>10</v>
      </c>
      <c r="H8">
        <v>8</v>
      </c>
      <c r="I8">
        <v>5</v>
      </c>
      <c r="J8">
        <v>1</v>
      </c>
      <c r="K8">
        <v>8</v>
      </c>
      <c r="N8" t="s">
        <v>414</v>
      </c>
      <c r="R8" t="s">
        <v>373</v>
      </c>
    </row>
    <row r="9" spans="3:33">
      <c r="C9" t="s">
        <v>205</v>
      </c>
      <c r="D9">
        <v>4</v>
      </c>
      <c r="E9" t="s">
        <v>371</v>
      </c>
      <c r="F9">
        <v>5</v>
      </c>
      <c r="G9">
        <v>7</v>
      </c>
      <c r="H9">
        <v>2</v>
      </c>
      <c r="I9">
        <v>10</v>
      </c>
      <c r="J9">
        <v>2</v>
      </c>
      <c r="K9">
        <v>7</v>
      </c>
      <c r="R9" t="s">
        <v>375</v>
      </c>
    </row>
    <row r="10" spans="3:33">
      <c r="C10" t="s">
        <v>207</v>
      </c>
      <c r="D10">
        <v>38</v>
      </c>
      <c r="E10" t="s">
        <v>373</v>
      </c>
      <c r="F10">
        <v>4</v>
      </c>
      <c r="G10">
        <v>8</v>
      </c>
      <c r="H10">
        <v>5</v>
      </c>
      <c r="I10">
        <v>3</v>
      </c>
      <c r="J10">
        <v>8</v>
      </c>
      <c r="K10">
        <v>8</v>
      </c>
      <c r="R10" t="s">
        <v>402</v>
      </c>
    </row>
    <row r="11" spans="3:33">
      <c r="C11" t="s">
        <v>228</v>
      </c>
      <c r="D11">
        <v>1.5</v>
      </c>
      <c r="E11" t="s">
        <v>23</v>
      </c>
      <c r="F11">
        <v>5</v>
      </c>
      <c r="G11">
        <v>6</v>
      </c>
      <c r="H11">
        <v>5</v>
      </c>
      <c r="I11">
        <v>3</v>
      </c>
      <c r="J11">
        <v>2</v>
      </c>
      <c r="K11">
        <v>2</v>
      </c>
    </row>
    <row r="12" spans="3:33">
      <c r="C12" t="s">
        <v>225</v>
      </c>
      <c r="D12">
        <v>4</v>
      </c>
      <c r="E12" t="s">
        <v>371</v>
      </c>
      <c r="F12">
        <v>5</v>
      </c>
      <c r="G12">
        <v>5</v>
      </c>
      <c r="H12">
        <v>8</v>
      </c>
      <c r="I12">
        <v>5</v>
      </c>
      <c r="J12">
        <v>1</v>
      </c>
      <c r="K12">
        <v>6</v>
      </c>
      <c r="M12" s="7" t="s">
        <v>408</v>
      </c>
      <c r="N12" s="1" t="s">
        <v>409</v>
      </c>
      <c r="O12" s="32"/>
    </row>
    <row r="13" spans="3:33">
      <c r="C13" t="s">
        <v>230</v>
      </c>
      <c r="D13">
        <v>8</v>
      </c>
      <c r="E13" t="s">
        <v>371</v>
      </c>
      <c r="F13">
        <v>1</v>
      </c>
      <c r="G13">
        <v>5</v>
      </c>
      <c r="H13">
        <v>7</v>
      </c>
      <c r="I13">
        <v>3</v>
      </c>
      <c r="J13">
        <v>1</v>
      </c>
      <c r="K13">
        <v>5</v>
      </c>
      <c r="M13" s="6" t="s">
        <v>1</v>
      </c>
      <c r="N13" s="2">
        <v>0.3</v>
      </c>
      <c r="O13" s="4">
        <v>9</v>
      </c>
      <c r="P13">
        <v>5</v>
      </c>
      <c r="Q13">
        <v>5</v>
      </c>
      <c r="R13">
        <v>3</v>
      </c>
      <c r="S13">
        <v>2</v>
      </c>
      <c r="T13">
        <v>5</v>
      </c>
      <c r="U13">
        <v>4</v>
      </c>
      <c r="V13">
        <v>5</v>
      </c>
      <c r="W13">
        <v>5</v>
      </c>
      <c r="X13">
        <v>1</v>
      </c>
      <c r="Y13">
        <v>2</v>
      </c>
      <c r="Z13">
        <v>2</v>
      </c>
      <c r="AA13">
        <v>5</v>
      </c>
      <c r="AB13">
        <v>9</v>
      </c>
      <c r="AC13">
        <v>8</v>
      </c>
      <c r="AD13">
        <v>5</v>
      </c>
      <c r="AE13">
        <v>3</v>
      </c>
      <c r="AF13">
        <v>6</v>
      </c>
      <c r="AG13">
        <v>2</v>
      </c>
    </row>
    <row r="14" spans="3:33">
      <c r="C14" t="s">
        <v>218</v>
      </c>
      <c r="D14">
        <v>12.5</v>
      </c>
      <c r="E14" t="s">
        <v>399</v>
      </c>
      <c r="F14">
        <v>2</v>
      </c>
      <c r="G14">
        <v>10</v>
      </c>
      <c r="H14">
        <v>9</v>
      </c>
      <c r="I14">
        <v>3</v>
      </c>
      <c r="J14">
        <v>1</v>
      </c>
      <c r="K14">
        <v>8</v>
      </c>
      <c r="M14" s="6" t="s">
        <v>2</v>
      </c>
      <c r="N14" s="2">
        <v>0.3</v>
      </c>
      <c r="O14" s="4">
        <v>6</v>
      </c>
      <c r="P14">
        <v>7</v>
      </c>
      <c r="Q14">
        <v>5</v>
      </c>
      <c r="R14">
        <v>10</v>
      </c>
      <c r="S14">
        <v>10</v>
      </c>
      <c r="T14">
        <v>7</v>
      </c>
      <c r="U14">
        <v>8</v>
      </c>
      <c r="V14">
        <v>6</v>
      </c>
      <c r="W14">
        <v>5</v>
      </c>
      <c r="X14">
        <v>5</v>
      </c>
      <c r="Y14">
        <v>10</v>
      </c>
      <c r="Z14">
        <v>10</v>
      </c>
      <c r="AA14">
        <v>7</v>
      </c>
      <c r="AB14">
        <v>5</v>
      </c>
      <c r="AC14">
        <v>6</v>
      </c>
      <c r="AD14">
        <v>7</v>
      </c>
      <c r="AE14">
        <v>10</v>
      </c>
      <c r="AF14">
        <v>6</v>
      </c>
      <c r="AG14">
        <v>8</v>
      </c>
    </row>
    <row r="15" spans="3:33">
      <c r="C15" t="s">
        <v>219</v>
      </c>
      <c r="D15">
        <v>31</v>
      </c>
      <c r="E15" t="s">
        <v>399</v>
      </c>
      <c r="F15">
        <v>2</v>
      </c>
      <c r="G15">
        <v>10</v>
      </c>
      <c r="H15">
        <v>9</v>
      </c>
      <c r="I15">
        <v>3</v>
      </c>
      <c r="J15">
        <v>1</v>
      </c>
      <c r="K15">
        <v>8</v>
      </c>
      <c r="M15" s="6" t="s">
        <v>3</v>
      </c>
      <c r="N15" s="2">
        <v>0.05</v>
      </c>
      <c r="O15" s="4">
        <v>5</v>
      </c>
      <c r="P15">
        <v>7</v>
      </c>
      <c r="Q15">
        <v>1</v>
      </c>
      <c r="R15">
        <v>6</v>
      </c>
      <c r="S15">
        <v>8</v>
      </c>
      <c r="T15">
        <v>2</v>
      </c>
      <c r="U15">
        <v>5</v>
      </c>
      <c r="V15">
        <v>5</v>
      </c>
      <c r="W15">
        <v>8</v>
      </c>
      <c r="X15">
        <v>7</v>
      </c>
      <c r="Y15">
        <v>9</v>
      </c>
      <c r="Z15">
        <v>9</v>
      </c>
      <c r="AA15">
        <v>1</v>
      </c>
      <c r="AB15">
        <v>5</v>
      </c>
      <c r="AC15">
        <v>3</v>
      </c>
      <c r="AD15">
        <v>1</v>
      </c>
      <c r="AE15">
        <v>6</v>
      </c>
      <c r="AF15">
        <v>3</v>
      </c>
      <c r="AG15">
        <v>5</v>
      </c>
    </row>
    <row r="16" spans="3:33">
      <c r="C16" t="s">
        <v>210</v>
      </c>
      <c r="D16">
        <v>130</v>
      </c>
      <c r="E16" t="s">
        <v>369</v>
      </c>
      <c r="F16">
        <v>5</v>
      </c>
      <c r="G16">
        <v>7</v>
      </c>
      <c r="H16">
        <v>1</v>
      </c>
      <c r="I16">
        <v>3</v>
      </c>
      <c r="J16">
        <v>9</v>
      </c>
      <c r="K16">
        <v>6</v>
      </c>
      <c r="M16" s="6" t="s">
        <v>4</v>
      </c>
      <c r="N16" s="2">
        <v>0.2</v>
      </c>
      <c r="O16" s="4">
        <v>3</v>
      </c>
      <c r="P16">
        <v>5</v>
      </c>
      <c r="Q16">
        <v>3</v>
      </c>
      <c r="R16">
        <v>8</v>
      </c>
      <c r="S16">
        <v>5</v>
      </c>
      <c r="T16">
        <v>10</v>
      </c>
      <c r="U16">
        <v>3</v>
      </c>
      <c r="V16">
        <v>3</v>
      </c>
      <c r="W16">
        <v>5</v>
      </c>
      <c r="X16">
        <v>3</v>
      </c>
      <c r="Y16">
        <v>3</v>
      </c>
      <c r="Z16">
        <v>3</v>
      </c>
      <c r="AA16">
        <v>3</v>
      </c>
      <c r="AB16">
        <v>3</v>
      </c>
      <c r="AC16">
        <v>3</v>
      </c>
      <c r="AD16">
        <v>3</v>
      </c>
      <c r="AE16">
        <v>8</v>
      </c>
      <c r="AF16">
        <v>3</v>
      </c>
      <c r="AG16">
        <v>10</v>
      </c>
    </row>
    <row r="17" spans="3:33">
      <c r="C17" t="s">
        <v>220</v>
      </c>
      <c r="D17">
        <v>20</v>
      </c>
      <c r="E17" t="s">
        <v>23</v>
      </c>
      <c r="F17">
        <v>9</v>
      </c>
      <c r="G17">
        <v>5</v>
      </c>
      <c r="H17">
        <v>5</v>
      </c>
      <c r="I17">
        <v>3</v>
      </c>
      <c r="J17">
        <v>6</v>
      </c>
      <c r="K17">
        <v>3</v>
      </c>
      <c r="M17" s="6" t="s">
        <v>5</v>
      </c>
      <c r="N17" s="2">
        <v>0.05</v>
      </c>
      <c r="O17" s="4">
        <v>1</v>
      </c>
      <c r="P17">
        <v>3</v>
      </c>
      <c r="Q17">
        <v>2</v>
      </c>
      <c r="R17">
        <v>1</v>
      </c>
      <c r="S17">
        <v>1</v>
      </c>
      <c r="T17">
        <v>2</v>
      </c>
      <c r="U17">
        <v>8</v>
      </c>
      <c r="V17">
        <v>2</v>
      </c>
      <c r="W17">
        <v>1</v>
      </c>
      <c r="X17">
        <v>1</v>
      </c>
      <c r="Y17">
        <v>1</v>
      </c>
      <c r="Z17">
        <v>1</v>
      </c>
      <c r="AA17">
        <v>9</v>
      </c>
      <c r="AB17">
        <v>6</v>
      </c>
      <c r="AC17">
        <v>7</v>
      </c>
      <c r="AD17">
        <v>9</v>
      </c>
      <c r="AE17">
        <v>1</v>
      </c>
      <c r="AF17">
        <v>4</v>
      </c>
      <c r="AG17">
        <v>3</v>
      </c>
    </row>
    <row r="18" spans="3:33">
      <c r="C18" t="s">
        <v>215</v>
      </c>
      <c r="D18">
        <v>117</v>
      </c>
      <c r="E18" t="s">
        <v>23</v>
      </c>
      <c r="F18">
        <v>8</v>
      </c>
      <c r="G18">
        <v>6</v>
      </c>
      <c r="H18">
        <v>3</v>
      </c>
      <c r="I18">
        <v>3</v>
      </c>
      <c r="J18">
        <v>7</v>
      </c>
      <c r="K18">
        <v>5</v>
      </c>
      <c r="M18" s="6" t="s">
        <v>6</v>
      </c>
      <c r="N18" s="2">
        <v>0.1</v>
      </c>
      <c r="O18" s="4">
        <v>7</v>
      </c>
      <c r="P18">
        <v>5</v>
      </c>
      <c r="Q18">
        <v>5</v>
      </c>
      <c r="R18">
        <v>10</v>
      </c>
      <c r="S18">
        <v>8</v>
      </c>
      <c r="T18">
        <v>7</v>
      </c>
      <c r="U18">
        <v>8</v>
      </c>
      <c r="V18">
        <v>2</v>
      </c>
      <c r="W18">
        <v>6</v>
      </c>
      <c r="X18">
        <v>5</v>
      </c>
      <c r="Y18">
        <v>8</v>
      </c>
      <c r="Z18">
        <v>8</v>
      </c>
      <c r="AA18">
        <v>6</v>
      </c>
      <c r="AB18">
        <v>3</v>
      </c>
      <c r="AC18">
        <v>5</v>
      </c>
      <c r="AD18">
        <v>6</v>
      </c>
      <c r="AE18">
        <v>10</v>
      </c>
      <c r="AF18">
        <v>5</v>
      </c>
      <c r="AG18">
        <v>6</v>
      </c>
    </row>
    <row r="19" spans="3:33" ht="15.75" thickBot="1">
      <c r="C19" t="s">
        <v>211</v>
      </c>
      <c r="D19">
        <v>30</v>
      </c>
      <c r="E19" t="s">
        <v>369</v>
      </c>
      <c r="F19">
        <v>5</v>
      </c>
      <c r="G19">
        <v>7</v>
      </c>
      <c r="H19">
        <v>1</v>
      </c>
      <c r="I19">
        <v>3</v>
      </c>
      <c r="J19">
        <v>9</v>
      </c>
      <c r="K19">
        <v>6</v>
      </c>
      <c r="M19" s="9" t="s">
        <v>410</v>
      </c>
      <c r="N19" s="12">
        <f>SUM(N13:N18)</f>
        <v>1.0000000000000002</v>
      </c>
      <c r="O19" s="13">
        <f>SUM($N13*O13+$N14*O14+$N15*O15+$N16*O16+$N17*O17+$N18*O18)</f>
        <v>6.1</v>
      </c>
      <c r="P19" s="13">
        <f t="shared" ref="P19:AG19" si="0">SUM($N13*P13+$N14*P14+$N15*P15+$N16*P16+$N17*P17+$N18*P18)</f>
        <v>5.6000000000000005</v>
      </c>
      <c r="Q19" s="13">
        <f t="shared" si="0"/>
        <v>4.25</v>
      </c>
      <c r="R19" s="13">
        <f t="shared" si="0"/>
        <v>6.8500000000000005</v>
      </c>
      <c r="S19" s="13">
        <f t="shared" si="0"/>
        <v>5.85</v>
      </c>
      <c r="T19" s="13">
        <f t="shared" si="0"/>
        <v>6.5</v>
      </c>
      <c r="U19" s="13">
        <f t="shared" si="0"/>
        <v>5.6499999999999995</v>
      </c>
      <c r="V19" s="13">
        <f t="shared" si="0"/>
        <v>4.45</v>
      </c>
      <c r="W19" s="13">
        <f t="shared" si="0"/>
        <v>5.0500000000000007</v>
      </c>
      <c r="X19" s="13">
        <f t="shared" si="0"/>
        <v>3.3</v>
      </c>
      <c r="Y19" s="13">
        <f t="shared" si="0"/>
        <v>5.5</v>
      </c>
      <c r="Z19" s="13">
        <f t="shared" si="0"/>
        <v>5.5</v>
      </c>
      <c r="AA19" s="13">
        <f t="shared" si="0"/>
        <v>5.3000000000000007</v>
      </c>
      <c r="AB19" s="13">
        <f t="shared" si="0"/>
        <v>5.6499999999999986</v>
      </c>
      <c r="AC19" s="13">
        <f t="shared" si="0"/>
        <v>5.7999999999999989</v>
      </c>
      <c r="AD19" s="13">
        <f t="shared" si="0"/>
        <v>5.3000000000000007</v>
      </c>
      <c r="AE19" s="13">
        <f t="shared" si="0"/>
        <v>6.8500000000000005</v>
      </c>
      <c r="AF19" s="13">
        <f t="shared" si="0"/>
        <v>5.05</v>
      </c>
      <c r="AG19" s="13">
        <f t="shared" si="0"/>
        <v>6</v>
      </c>
    </row>
    <row r="20" spans="3:33">
      <c r="C20" t="s">
        <v>200</v>
      </c>
      <c r="D20">
        <v>7</v>
      </c>
      <c r="E20" t="s">
        <v>371</v>
      </c>
      <c r="F20">
        <v>3</v>
      </c>
      <c r="G20">
        <v>10</v>
      </c>
      <c r="H20">
        <v>6</v>
      </c>
      <c r="I20">
        <v>8</v>
      </c>
      <c r="J20">
        <v>1</v>
      </c>
      <c r="K20">
        <v>10</v>
      </c>
    </row>
    <row r="21" spans="3:33">
      <c r="C21" t="s">
        <v>227</v>
      </c>
      <c r="D21">
        <v>1.5</v>
      </c>
      <c r="E21" t="s">
        <v>23</v>
      </c>
      <c r="F21">
        <v>6</v>
      </c>
      <c r="G21">
        <v>6</v>
      </c>
      <c r="H21">
        <v>3</v>
      </c>
      <c r="I21">
        <v>3</v>
      </c>
      <c r="J21">
        <v>4</v>
      </c>
      <c r="K21">
        <v>5</v>
      </c>
    </row>
    <row r="22" spans="3:33">
      <c r="C22" t="s">
        <v>212</v>
      </c>
      <c r="D22">
        <v>6.5</v>
      </c>
      <c r="E22" t="s">
        <v>371</v>
      </c>
      <c r="F22">
        <v>2</v>
      </c>
      <c r="G22">
        <v>8</v>
      </c>
      <c r="H22">
        <v>5</v>
      </c>
      <c r="I22">
        <v>10</v>
      </c>
      <c r="J22">
        <v>3</v>
      </c>
      <c r="K22">
        <v>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AE32"/>
  <sheetViews>
    <sheetView workbookViewId="0">
      <selection activeCell="K2" sqref="K2"/>
    </sheetView>
  </sheetViews>
  <sheetFormatPr defaultRowHeight="15"/>
  <cols>
    <col min="3" max="3" width="46.28515625" customWidth="1"/>
    <col min="5" max="5" width="25.5703125" customWidth="1"/>
  </cols>
  <sheetData>
    <row r="3" spans="3:19">
      <c r="C3" s="21" t="s">
        <v>415</v>
      </c>
      <c r="D3" s="22" t="s">
        <v>365</v>
      </c>
      <c r="E3" s="22" t="s">
        <v>366</v>
      </c>
      <c r="F3" s="22" t="s">
        <v>1</v>
      </c>
      <c r="G3" s="22" t="s">
        <v>2</v>
      </c>
      <c r="H3" s="22" t="s">
        <v>3</v>
      </c>
      <c r="I3" s="22" t="s">
        <v>4</v>
      </c>
      <c r="J3" s="22" t="s">
        <v>5</v>
      </c>
      <c r="K3" s="23" t="s">
        <v>6</v>
      </c>
    </row>
    <row r="4" spans="3:19">
      <c r="C4" t="s">
        <v>146</v>
      </c>
      <c r="D4">
        <v>6</v>
      </c>
      <c r="E4" t="s">
        <v>402</v>
      </c>
      <c r="F4">
        <v>10</v>
      </c>
      <c r="G4">
        <v>10</v>
      </c>
      <c r="H4">
        <v>5</v>
      </c>
      <c r="I4">
        <v>5</v>
      </c>
      <c r="J4">
        <v>2</v>
      </c>
      <c r="K4">
        <v>10</v>
      </c>
      <c r="L4" t="s">
        <v>423</v>
      </c>
      <c r="O4" s="29" t="s">
        <v>420</v>
      </c>
      <c r="S4" t="s">
        <v>421</v>
      </c>
    </row>
    <row r="5" spans="3:19">
      <c r="C5" t="s">
        <v>148</v>
      </c>
      <c r="D5">
        <v>52</v>
      </c>
      <c r="E5" t="s">
        <v>370</v>
      </c>
      <c r="F5">
        <v>10</v>
      </c>
      <c r="G5">
        <v>7</v>
      </c>
      <c r="H5">
        <v>8</v>
      </c>
      <c r="I5">
        <v>3</v>
      </c>
      <c r="J5">
        <v>6</v>
      </c>
      <c r="K5">
        <v>8</v>
      </c>
      <c r="O5" t="s">
        <v>406</v>
      </c>
      <c r="S5" t="s">
        <v>23</v>
      </c>
    </row>
    <row r="6" spans="3:19">
      <c r="C6" t="s">
        <v>143</v>
      </c>
      <c r="D6">
        <v>26</v>
      </c>
      <c r="E6" t="s">
        <v>369</v>
      </c>
      <c r="F6">
        <v>6</v>
      </c>
      <c r="G6">
        <v>10</v>
      </c>
      <c r="H6">
        <v>7</v>
      </c>
      <c r="I6">
        <v>2</v>
      </c>
      <c r="J6">
        <v>10</v>
      </c>
      <c r="K6">
        <v>8</v>
      </c>
      <c r="O6" t="s">
        <v>411</v>
      </c>
      <c r="S6" t="s">
        <v>369</v>
      </c>
    </row>
    <row r="7" spans="3:19">
      <c r="C7" t="s">
        <v>150</v>
      </c>
      <c r="D7">
        <v>24</v>
      </c>
      <c r="E7" t="s">
        <v>402</v>
      </c>
      <c r="F7">
        <v>10</v>
      </c>
      <c r="G7">
        <v>6</v>
      </c>
      <c r="H7">
        <v>5</v>
      </c>
      <c r="I7">
        <v>2</v>
      </c>
      <c r="J7">
        <v>2</v>
      </c>
      <c r="K7">
        <v>10</v>
      </c>
      <c r="O7" t="s">
        <v>412</v>
      </c>
      <c r="S7" t="s">
        <v>370</v>
      </c>
    </row>
    <row r="8" spans="3:19">
      <c r="C8" t="s">
        <v>169</v>
      </c>
      <c r="D8">
        <v>12</v>
      </c>
      <c r="E8" t="s">
        <v>402</v>
      </c>
      <c r="F8">
        <v>2</v>
      </c>
      <c r="G8">
        <v>4</v>
      </c>
      <c r="H8">
        <v>6</v>
      </c>
      <c r="I8">
        <v>1</v>
      </c>
      <c r="J8">
        <v>2</v>
      </c>
      <c r="K8">
        <v>7</v>
      </c>
      <c r="O8" t="s">
        <v>413</v>
      </c>
      <c r="S8" t="s">
        <v>371</v>
      </c>
    </row>
    <row r="9" spans="3:19">
      <c r="C9" t="s">
        <v>161</v>
      </c>
      <c r="D9">
        <v>180</v>
      </c>
      <c r="E9" t="s">
        <v>402</v>
      </c>
      <c r="F9">
        <v>2</v>
      </c>
      <c r="G9">
        <v>4</v>
      </c>
      <c r="H9">
        <v>6</v>
      </c>
      <c r="I9">
        <v>1</v>
      </c>
      <c r="J9">
        <v>4</v>
      </c>
      <c r="K9">
        <v>7</v>
      </c>
      <c r="O9" t="s">
        <v>414</v>
      </c>
      <c r="S9" t="s">
        <v>373</v>
      </c>
    </row>
    <row r="10" spans="3:19">
      <c r="C10" t="s">
        <v>162</v>
      </c>
      <c r="D10">
        <v>6</v>
      </c>
      <c r="E10" t="s">
        <v>402</v>
      </c>
      <c r="F10">
        <v>2</v>
      </c>
      <c r="G10">
        <v>4</v>
      </c>
      <c r="H10">
        <v>6</v>
      </c>
      <c r="I10">
        <v>1</v>
      </c>
      <c r="J10">
        <v>3</v>
      </c>
      <c r="K10">
        <v>7</v>
      </c>
      <c r="S10" t="s">
        <v>375</v>
      </c>
    </row>
    <row r="11" spans="3:19">
      <c r="C11" t="s">
        <v>156</v>
      </c>
      <c r="D11">
        <v>120</v>
      </c>
      <c r="E11" t="s">
        <v>373</v>
      </c>
      <c r="F11">
        <v>8</v>
      </c>
      <c r="G11">
        <v>6</v>
      </c>
      <c r="H11">
        <v>7</v>
      </c>
      <c r="I11">
        <v>3</v>
      </c>
      <c r="J11">
        <v>2</v>
      </c>
      <c r="K11">
        <v>6</v>
      </c>
      <c r="S11" t="s">
        <v>402</v>
      </c>
    </row>
    <row r="12" spans="3:19">
      <c r="C12" t="s">
        <v>151</v>
      </c>
      <c r="D12">
        <v>12</v>
      </c>
      <c r="E12" t="s">
        <v>370</v>
      </c>
      <c r="F12">
        <v>6</v>
      </c>
      <c r="G12">
        <v>10</v>
      </c>
      <c r="H12">
        <v>8</v>
      </c>
      <c r="I12">
        <v>3</v>
      </c>
      <c r="J12">
        <v>1</v>
      </c>
      <c r="K12">
        <v>8</v>
      </c>
    </row>
    <row r="13" spans="3:19">
      <c r="C13" t="s">
        <v>160</v>
      </c>
      <c r="D13">
        <v>5</v>
      </c>
      <c r="E13" t="s">
        <v>370</v>
      </c>
      <c r="F13">
        <v>2</v>
      </c>
      <c r="G13">
        <v>4</v>
      </c>
      <c r="H13">
        <v>4</v>
      </c>
      <c r="I13">
        <v>8</v>
      </c>
      <c r="J13">
        <v>1</v>
      </c>
      <c r="K13">
        <v>6</v>
      </c>
    </row>
    <row r="14" spans="3:19">
      <c r="C14" t="s">
        <v>141</v>
      </c>
      <c r="D14">
        <v>4</v>
      </c>
      <c r="E14" t="s">
        <v>370</v>
      </c>
      <c r="F14">
        <v>10</v>
      </c>
      <c r="G14">
        <v>6</v>
      </c>
      <c r="H14">
        <v>4</v>
      </c>
      <c r="I14">
        <v>7</v>
      </c>
      <c r="J14">
        <v>3</v>
      </c>
      <c r="K14">
        <v>5</v>
      </c>
      <c r="O14" s="29" t="s">
        <v>424</v>
      </c>
    </row>
    <row r="15" spans="3:19">
      <c r="C15" t="s">
        <v>154</v>
      </c>
      <c r="D15">
        <v>12</v>
      </c>
      <c r="E15" t="s">
        <v>370</v>
      </c>
      <c r="F15">
        <v>6</v>
      </c>
      <c r="G15">
        <v>7</v>
      </c>
      <c r="H15">
        <v>8</v>
      </c>
      <c r="I15">
        <v>7</v>
      </c>
      <c r="J15">
        <v>5</v>
      </c>
      <c r="K15">
        <v>5</v>
      </c>
      <c r="O15" t="s">
        <v>425</v>
      </c>
    </row>
    <row r="16" spans="3:19">
      <c r="C16" t="s">
        <v>153</v>
      </c>
      <c r="D16">
        <v>140</v>
      </c>
      <c r="E16" t="s">
        <v>370</v>
      </c>
      <c r="F16">
        <v>6</v>
      </c>
      <c r="G16">
        <v>7</v>
      </c>
      <c r="H16">
        <v>8</v>
      </c>
      <c r="I16">
        <v>8</v>
      </c>
      <c r="J16">
        <v>5</v>
      </c>
      <c r="K16">
        <v>5</v>
      </c>
      <c r="L16" t="s">
        <v>426</v>
      </c>
      <c r="O16" t="s">
        <v>427</v>
      </c>
    </row>
    <row r="17" spans="3:31">
      <c r="C17" t="s">
        <v>163</v>
      </c>
      <c r="D17">
        <v>34.5</v>
      </c>
      <c r="E17" t="s">
        <v>370</v>
      </c>
      <c r="F17">
        <v>3</v>
      </c>
      <c r="G17">
        <v>4</v>
      </c>
      <c r="H17">
        <v>4</v>
      </c>
      <c r="I17">
        <v>6</v>
      </c>
      <c r="J17">
        <v>1</v>
      </c>
      <c r="K17">
        <v>8</v>
      </c>
      <c r="O17" t="s">
        <v>428</v>
      </c>
    </row>
    <row r="18" spans="3:31">
      <c r="C18" t="s">
        <v>155</v>
      </c>
      <c r="D18">
        <v>20</v>
      </c>
      <c r="E18" t="s">
        <v>373</v>
      </c>
      <c r="F18">
        <v>10</v>
      </c>
      <c r="G18">
        <v>6</v>
      </c>
      <c r="H18">
        <v>8</v>
      </c>
      <c r="I18">
        <v>1</v>
      </c>
      <c r="J18">
        <v>1</v>
      </c>
      <c r="K18">
        <v>6</v>
      </c>
      <c r="L18" t="s">
        <v>429</v>
      </c>
      <c r="O18" t="s">
        <v>430</v>
      </c>
    </row>
    <row r="19" spans="3:31">
      <c r="C19" t="s">
        <v>159</v>
      </c>
      <c r="D19">
        <v>44</v>
      </c>
      <c r="E19" t="s">
        <v>370</v>
      </c>
      <c r="F19">
        <v>3</v>
      </c>
      <c r="G19">
        <v>8</v>
      </c>
      <c r="H19">
        <v>8</v>
      </c>
      <c r="I19">
        <v>2</v>
      </c>
      <c r="J19">
        <v>1</v>
      </c>
      <c r="K19">
        <v>9</v>
      </c>
      <c r="O19" t="s">
        <v>431</v>
      </c>
    </row>
    <row r="20" spans="3:31">
      <c r="C20" t="s">
        <v>158</v>
      </c>
      <c r="D20">
        <v>100</v>
      </c>
      <c r="E20" t="s">
        <v>370</v>
      </c>
      <c r="F20">
        <v>3</v>
      </c>
      <c r="G20">
        <v>8</v>
      </c>
      <c r="H20">
        <v>9</v>
      </c>
      <c r="I20">
        <v>4</v>
      </c>
      <c r="J20">
        <v>1</v>
      </c>
      <c r="K20">
        <v>7</v>
      </c>
    </row>
    <row r="21" spans="3:31">
      <c r="C21" t="s">
        <v>176</v>
      </c>
      <c r="D21">
        <f>SUBTOTAL(109,Table48[Time])</f>
        <v>797.5</v>
      </c>
    </row>
    <row r="23" spans="3:31">
      <c r="J23" s="29" t="s">
        <v>432</v>
      </c>
    </row>
    <row r="25" spans="3:31">
      <c r="M25" s="7" t="s">
        <v>408</v>
      </c>
      <c r="N25" s="1" t="s">
        <v>409</v>
      </c>
      <c r="O25" s="32"/>
    </row>
    <row r="26" spans="3:31">
      <c r="M26" s="6" t="s">
        <v>1</v>
      </c>
      <c r="N26" s="2">
        <v>0.3</v>
      </c>
      <c r="O26" s="4">
        <v>10</v>
      </c>
      <c r="P26">
        <v>10</v>
      </c>
      <c r="Q26">
        <v>6</v>
      </c>
      <c r="R26">
        <v>10</v>
      </c>
      <c r="S26">
        <v>2</v>
      </c>
      <c r="T26">
        <v>2</v>
      </c>
      <c r="U26">
        <v>2</v>
      </c>
      <c r="V26">
        <v>8</v>
      </c>
      <c r="W26">
        <v>6</v>
      </c>
      <c r="X26">
        <v>2</v>
      </c>
      <c r="Y26">
        <v>10</v>
      </c>
      <c r="Z26">
        <v>6</v>
      </c>
      <c r="AA26">
        <v>6</v>
      </c>
      <c r="AB26">
        <v>3</v>
      </c>
      <c r="AC26">
        <v>10</v>
      </c>
      <c r="AD26">
        <v>3</v>
      </c>
      <c r="AE26">
        <v>3</v>
      </c>
    </row>
    <row r="27" spans="3:31">
      <c r="M27" s="6" t="s">
        <v>2</v>
      </c>
      <c r="N27" s="2">
        <v>0.3</v>
      </c>
      <c r="O27" s="4">
        <v>10</v>
      </c>
      <c r="P27">
        <v>7</v>
      </c>
      <c r="Q27">
        <v>10</v>
      </c>
      <c r="R27">
        <v>6</v>
      </c>
      <c r="S27">
        <v>4</v>
      </c>
      <c r="T27">
        <v>4</v>
      </c>
      <c r="U27">
        <v>4</v>
      </c>
      <c r="V27">
        <v>6</v>
      </c>
      <c r="W27">
        <v>10</v>
      </c>
      <c r="X27">
        <v>4</v>
      </c>
      <c r="Y27">
        <v>6</v>
      </c>
      <c r="Z27">
        <v>7</v>
      </c>
      <c r="AA27">
        <v>7</v>
      </c>
      <c r="AB27">
        <v>4</v>
      </c>
      <c r="AC27">
        <v>6</v>
      </c>
      <c r="AD27">
        <v>8</v>
      </c>
      <c r="AE27">
        <v>8</v>
      </c>
    </row>
    <row r="28" spans="3:31">
      <c r="M28" s="6" t="s">
        <v>3</v>
      </c>
      <c r="N28" s="2">
        <v>0.05</v>
      </c>
      <c r="O28" s="4">
        <v>5</v>
      </c>
      <c r="P28">
        <v>8</v>
      </c>
      <c r="Q28">
        <v>7</v>
      </c>
      <c r="R28">
        <v>5</v>
      </c>
      <c r="S28">
        <v>6</v>
      </c>
      <c r="T28">
        <v>6</v>
      </c>
      <c r="U28">
        <v>6</v>
      </c>
      <c r="V28">
        <v>7</v>
      </c>
      <c r="W28">
        <v>8</v>
      </c>
      <c r="X28">
        <v>4</v>
      </c>
      <c r="Y28">
        <v>4</v>
      </c>
      <c r="Z28">
        <v>8</v>
      </c>
      <c r="AA28">
        <v>8</v>
      </c>
      <c r="AB28">
        <v>4</v>
      </c>
      <c r="AC28">
        <v>8</v>
      </c>
      <c r="AD28">
        <v>8</v>
      </c>
      <c r="AE28">
        <v>9</v>
      </c>
    </row>
    <row r="29" spans="3:31">
      <c r="M29" s="6" t="s">
        <v>4</v>
      </c>
      <c r="N29" s="2">
        <v>0.2</v>
      </c>
      <c r="O29" s="4">
        <v>5</v>
      </c>
      <c r="P29">
        <v>3</v>
      </c>
      <c r="Q29">
        <v>2</v>
      </c>
      <c r="R29">
        <v>2</v>
      </c>
      <c r="S29">
        <v>1</v>
      </c>
      <c r="T29">
        <v>1</v>
      </c>
      <c r="U29">
        <v>1</v>
      </c>
      <c r="V29">
        <v>3</v>
      </c>
      <c r="W29">
        <v>3</v>
      </c>
      <c r="X29">
        <v>8</v>
      </c>
      <c r="Y29">
        <v>7</v>
      </c>
      <c r="Z29">
        <v>7</v>
      </c>
      <c r="AA29">
        <v>8</v>
      </c>
      <c r="AB29">
        <v>6</v>
      </c>
      <c r="AC29">
        <v>1</v>
      </c>
      <c r="AD29">
        <v>2</v>
      </c>
      <c r="AE29">
        <v>4</v>
      </c>
    </row>
    <row r="30" spans="3:31">
      <c r="M30" s="6" t="s">
        <v>5</v>
      </c>
      <c r="N30" s="2">
        <v>0.05</v>
      </c>
      <c r="O30" s="4">
        <v>2</v>
      </c>
      <c r="P30">
        <v>6</v>
      </c>
      <c r="Q30">
        <v>10</v>
      </c>
      <c r="R30">
        <v>2</v>
      </c>
      <c r="S30">
        <v>2</v>
      </c>
      <c r="T30">
        <v>4</v>
      </c>
      <c r="U30">
        <v>3</v>
      </c>
      <c r="V30">
        <v>2</v>
      </c>
      <c r="W30">
        <v>1</v>
      </c>
      <c r="X30">
        <v>1</v>
      </c>
      <c r="Y30">
        <v>3</v>
      </c>
      <c r="Z30">
        <v>5</v>
      </c>
      <c r="AA30">
        <v>5</v>
      </c>
      <c r="AB30">
        <v>1</v>
      </c>
      <c r="AC30">
        <v>1</v>
      </c>
      <c r="AD30">
        <v>1</v>
      </c>
      <c r="AE30">
        <v>1</v>
      </c>
    </row>
    <row r="31" spans="3:31">
      <c r="M31" s="6" t="s">
        <v>6</v>
      </c>
      <c r="N31" s="2">
        <v>0.1</v>
      </c>
      <c r="O31" s="4">
        <v>10</v>
      </c>
      <c r="P31">
        <v>8</v>
      </c>
      <c r="Q31">
        <v>8</v>
      </c>
      <c r="R31">
        <v>10</v>
      </c>
      <c r="S31">
        <v>7</v>
      </c>
      <c r="T31">
        <v>7</v>
      </c>
      <c r="U31">
        <v>7</v>
      </c>
      <c r="V31">
        <v>6</v>
      </c>
      <c r="W31">
        <v>8</v>
      </c>
      <c r="X31">
        <v>6</v>
      </c>
      <c r="Y31">
        <v>5</v>
      </c>
      <c r="Z31">
        <v>5</v>
      </c>
      <c r="AA31">
        <v>5</v>
      </c>
      <c r="AB31">
        <v>8</v>
      </c>
      <c r="AC31">
        <v>6</v>
      </c>
      <c r="AD31">
        <v>9</v>
      </c>
      <c r="AE31">
        <v>7</v>
      </c>
    </row>
    <row r="32" spans="3:31" ht="15.75" thickBot="1">
      <c r="M32" s="9" t="s">
        <v>410</v>
      </c>
      <c r="N32" s="12">
        <f>SUM(N26:N31)</f>
        <v>1.0000000000000002</v>
      </c>
      <c r="O32" s="13">
        <f>SUM($N26*O26+$N27*O27+$N28*O28+$N29*O29+$N30*O30+$N31*O31)</f>
        <v>8.35</v>
      </c>
      <c r="P32" s="13">
        <f t="shared" ref="P32:AE32" si="0">SUM($N26*P26+$N27*P27+$N28*P28+$N29*P29+$N30*P30+$N31*P31)</f>
        <v>7.1999999999999993</v>
      </c>
      <c r="Q32" s="13">
        <f t="shared" si="0"/>
        <v>6.85</v>
      </c>
      <c r="R32" s="13">
        <f t="shared" si="0"/>
        <v>6.55</v>
      </c>
      <c r="S32" s="13">
        <f t="shared" si="0"/>
        <v>3.1</v>
      </c>
      <c r="T32" s="13">
        <f t="shared" si="0"/>
        <v>3.2</v>
      </c>
      <c r="U32" s="13">
        <f t="shared" si="0"/>
        <v>3.15</v>
      </c>
      <c r="V32" s="13">
        <f t="shared" si="0"/>
        <v>5.8499999999999979</v>
      </c>
      <c r="W32" s="13">
        <f t="shared" si="0"/>
        <v>6.65</v>
      </c>
      <c r="X32" s="13">
        <f t="shared" si="0"/>
        <v>4.25</v>
      </c>
      <c r="Y32" s="13">
        <f t="shared" si="0"/>
        <v>7.0500000000000007</v>
      </c>
      <c r="Z32" s="13">
        <f t="shared" si="0"/>
        <v>6.45</v>
      </c>
      <c r="AA32" s="13">
        <f t="shared" si="0"/>
        <v>6.65</v>
      </c>
      <c r="AB32" s="13">
        <f t="shared" si="0"/>
        <v>4.3499999999999996</v>
      </c>
      <c r="AC32" s="13">
        <f t="shared" si="0"/>
        <v>6.0500000000000007</v>
      </c>
      <c r="AD32" s="13">
        <f t="shared" si="0"/>
        <v>5.05</v>
      </c>
      <c r="AE32" s="13">
        <f t="shared" si="0"/>
        <v>5.3</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R18"/>
  <sheetViews>
    <sheetView workbookViewId="0">
      <selection activeCell="K2" sqref="K2"/>
    </sheetView>
  </sheetViews>
  <sheetFormatPr defaultRowHeight="15"/>
  <cols>
    <col min="3" max="3" width="34.42578125" customWidth="1"/>
    <col min="5" max="5" width="26.42578125" customWidth="1"/>
  </cols>
  <sheetData>
    <row r="3" spans="3:18">
      <c r="C3" s="21" t="s">
        <v>415</v>
      </c>
      <c r="D3" s="22" t="s">
        <v>365</v>
      </c>
      <c r="E3" s="22" t="s">
        <v>366</v>
      </c>
      <c r="F3" s="22" t="s">
        <v>1</v>
      </c>
      <c r="G3" s="22" t="s">
        <v>2</v>
      </c>
      <c r="H3" s="22" t="s">
        <v>3</v>
      </c>
      <c r="I3" s="22" t="s">
        <v>4</v>
      </c>
      <c r="J3" s="22" t="s">
        <v>5</v>
      </c>
      <c r="K3" s="23" t="s">
        <v>6</v>
      </c>
      <c r="N3" s="29" t="s">
        <v>420</v>
      </c>
      <c r="R3" s="29" t="s">
        <v>421</v>
      </c>
    </row>
    <row r="4" spans="3:18">
      <c r="C4" t="s">
        <v>259</v>
      </c>
      <c r="D4">
        <v>17</v>
      </c>
      <c r="E4" t="s">
        <v>402</v>
      </c>
      <c r="F4">
        <v>4</v>
      </c>
      <c r="G4">
        <v>8</v>
      </c>
      <c r="H4">
        <v>6</v>
      </c>
      <c r="I4">
        <v>1</v>
      </c>
      <c r="J4">
        <v>1</v>
      </c>
      <c r="K4">
        <v>10</v>
      </c>
      <c r="N4" t="s">
        <v>406</v>
      </c>
      <c r="R4" t="s">
        <v>23</v>
      </c>
    </row>
    <row r="5" spans="3:18">
      <c r="C5" t="s">
        <v>248</v>
      </c>
      <c r="D5">
        <v>130</v>
      </c>
      <c r="E5" t="s">
        <v>403</v>
      </c>
      <c r="F5">
        <v>10</v>
      </c>
      <c r="G5">
        <v>10</v>
      </c>
      <c r="H5">
        <v>8</v>
      </c>
      <c r="I5">
        <v>4</v>
      </c>
      <c r="J5">
        <v>7</v>
      </c>
      <c r="K5">
        <v>10</v>
      </c>
      <c r="N5" t="s">
        <v>411</v>
      </c>
      <c r="R5" t="s">
        <v>369</v>
      </c>
    </row>
    <row r="6" spans="3:18">
      <c r="C6" t="s">
        <v>255</v>
      </c>
      <c r="D6">
        <v>25</v>
      </c>
      <c r="E6" t="s">
        <v>370</v>
      </c>
      <c r="F6">
        <v>4</v>
      </c>
      <c r="G6">
        <v>10</v>
      </c>
      <c r="H6">
        <v>8</v>
      </c>
      <c r="I6">
        <v>1</v>
      </c>
      <c r="J6">
        <v>1</v>
      </c>
      <c r="K6">
        <v>10</v>
      </c>
      <c r="N6" t="s">
        <v>412</v>
      </c>
      <c r="R6" t="s">
        <v>370</v>
      </c>
    </row>
    <row r="7" spans="3:18">
      <c r="N7" t="s">
        <v>413</v>
      </c>
      <c r="R7" t="s">
        <v>371</v>
      </c>
    </row>
    <row r="8" spans="3:18">
      <c r="N8" t="s">
        <v>414</v>
      </c>
      <c r="R8" t="s">
        <v>373</v>
      </c>
    </row>
    <row r="9" spans="3:18">
      <c r="R9" t="s">
        <v>375</v>
      </c>
    </row>
    <row r="10" spans="3:18">
      <c r="R10" t="s">
        <v>402</v>
      </c>
    </row>
    <row r="13" spans="3:18">
      <c r="N13" s="29" t="s">
        <v>424</v>
      </c>
    </row>
    <row r="14" spans="3:18">
      <c r="N14" t="s">
        <v>425</v>
      </c>
    </row>
    <row r="15" spans="3:18">
      <c r="N15" t="s">
        <v>427</v>
      </c>
    </row>
    <row r="16" spans="3:18">
      <c r="N16" t="s">
        <v>428</v>
      </c>
    </row>
    <row r="17" spans="14:14">
      <c r="N17" t="s">
        <v>430</v>
      </c>
    </row>
    <row r="18" spans="14:14">
      <c r="N18" t="s">
        <v>431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75"/>
  <sheetViews>
    <sheetView tabSelected="1" workbookViewId="0">
      <selection activeCell="F61" sqref="F61"/>
    </sheetView>
  </sheetViews>
  <sheetFormatPr defaultRowHeight="15"/>
  <cols>
    <col min="2" max="2" width="18.42578125" customWidth="1"/>
    <col min="4" max="4" width="9.85546875" customWidth="1"/>
    <col min="5" max="5" width="18.85546875" customWidth="1"/>
    <col min="6" max="6" width="9.42578125" customWidth="1"/>
    <col min="7" max="7" width="14.85546875" customWidth="1"/>
    <col min="9" max="9" width="15.5703125" customWidth="1"/>
    <col min="10" max="10" width="57.28515625" customWidth="1"/>
    <col min="11" max="11" width="14.28515625" customWidth="1"/>
    <col min="12" max="12" width="12.140625" customWidth="1"/>
    <col min="14" max="14" width="41.85546875" customWidth="1"/>
    <col min="15" max="15" width="48.140625" customWidth="1"/>
  </cols>
  <sheetData>
    <row r="2" spans="2:15" ht="15.75">
      <c r="B2" s="47" t="s">
        <v>0</v>
      </c>
      <c r="C2" s="47" t="s">
        <v>1</v>
      </c>
      <c r="D2" s="47" t="s">
        <v>2</v>
      </c>
      <c r="E2" s="47" t="s">
        <v>3</v>
      </c>
      <c r="F2" s="47" t="s">
        <v>4</v>
      </c>
      <c r="G2" s="47" t="s">
        <v>5</v>
      </c>
      <c r="H2" s="47" t="s">
        <v>6</v>
      </c>
      <c r="I2" s="47" t="s">
        <v>7</v>
      </c>
      <c r="J2" s="47" t="s">
        <v>8</v>
      </c>
      <c r="K2" s="47" t="s">
        <v>9</v>
      </c>
      <c r="L2" s="47" t="s">
        <v>10</v>
      </c>
      <c r="M2" s="47" t="s">
        <v>11</v>
      </c>
      <c r="N2" s="47" t="s">
        <v>131</v>
      </c>
      <c r="O2" s="47" t="s">
        <v>132</v>
      </c>
    </row>
    <row r="3" spans="2:15" ht="15.75">
      <c r="B3" s="54">
        <v>36</v>
      </c>
      <c r="C3" s="54">
        <v>10</v>
      </c>
      <c r="D3" s="54">
        <v>6</v>
      </c>
      <c r="E3" s="54">
        <v>3</v>
      </c>
      <c r="F3" s="54">
        <v>6</v>
      </c>
      <c r="G3" s="54">
        <v>6</v>
      </c>
      <c r="H3" s="54">
        <v>4</v>
      </c>
      <c r="I3" s="54">
        <v>6.1</v>
      </c>
      <c r="J3" s="54" t="s">
        <v>133</v>
      </c>
      <c r="K3" s="54">
        <v>176</v>
      </c>
      <c r="L3" s="54" t="s">
        <v>134</v>
      </c>
      <c r="M3" s="54" t="s">
        <v>135</v>
      </c>
      <c r="N3" s="59" t="s">
        <v>136</v>
      </c>
      <c r="O3" s="59"/>
    </row>
    <row r="4" spans="2:15" ht="15.75">
      <c r="B4" s="55">
        <v>36</v>
      </c>
      <c r="C4" s="55">
        <v>10</v>
      </c>
      <c r="D4" s="55">
        <v>6</v>
      </c>
      <c r="E4" s="55">
        <v>3</v>
      </c>
      <c r="F4" s="55">
        <v>6</v>
      </c>
      <c r="G4" s="55">
        <v>6</v>
      </c>
      <c r="H4" s="55">
        <v>4</v>
      </c>
      <c r="I4" s="55">
        <v>5.8999999999999995</v>
      </c>
      <c r="J4" s="55" t="s">
        <v>133</v>
      </c>
      <c r="K4" s="55">
        <v>176</v>
      </c>
      <c r="L4" s="55" t="s">
        <v>134</v>
      </c>
      <c r="M4" s="55" t="s">
        <v>135</v>
      </c>
      <c r="N4" s="54" t="s">
        <v>136</v>
      </c>
      <c r="O4" s="59"/>
    </row>
    <row r="5" spans="2:15" ht="15.75">
      <c r="B5" s="55"/>
      <c r="C5" s="55"/>
      <c r="D5" s="55"/>
      <c r="E5" s="55"/>
      <c r="F5" s="55"/>
      <c r="G5" s="55"/>
      <c r="H5" s="55"/>
      <c r="I5" s="55"/>
      <c r="J5" s="61" t="s">
        <v>137</v>
      </c>
      <c r="K5" s="57"/>
      <c r="L5" s="55" t="s">
        <v>138</v>
      </c>
      <c r="M5" s="55" t="s">
        <v>135</v>
      </c>
      <c r="N5" s="69" t="s">
        <v>139</v>
      </c>
      <c r="O5" s="54" t="s">
        <v>140</v>
      </c>
    </row>
    <row r="6" spans="2:15" ht="15.75">
      <c r="B6" s="55">
        <v>152</v>
      </c>
      <c r="C6" s="55">
        <v>10</v>
      </c>
      <c r="D6" s="55">
        <v>6</v>
      </c>
      <c r="E6" s="55">
        <v>4</v>
      </c>
      <c r="F6" s="55">
        <v>7</v>
      </c>
      <c r="G6" s="55">
        <v>3</v>
      </c>
      <c r="H6" s="55">
        <v>5</v>
      </c>
      <c r="I6" s="55">
        <v>6.45</v>
      </c>
      <c r="J6" s="55" t="s">
        <v>141</v>
      </c>
      <c r="K6" s="55">
        <v>4</v>
      </c>
      <c r="L6" s="55" t="s">
        <v>142</v>
      </c>
      <c r="M6" s="55" t="s">
        <v>135</v>
      </c>
      <c r="N6" s="95" t="s">
        <v>19</v>
      </c>
      <c r="O6" s="54"/>
    </row>
    <row r="7" spans="2:15" ht="15.75">
      <c r="B7" s="55">
        <v>144</v>
      </c>
      <c r="C7" s="55">
        <v>6</v>
      </c>
      <c r="D7" s="55">
        <v>10</v>
      </c>
      <c r="E7" s="55">
        <v>7</v>
      </c>
      <c r="F7" s="55">
        <v>2</v>
      </c>
      <c r="G7" s="55">
        <v>10</v>
      </c>
      <c r="H7" s="55">
        <v>8</v>
      </c>
      <c r="I7" s="55">
        <v>7.9</v>
      </c>
      <c r="J7" s="55" t="s">
        <v>143</v>
      </c>
      <c r="K7" s="55">
        <v>26</v>
      </c>
      <c r="L7" s="55" t="s">
        <v>51</v>
      </c>
      <c r="M7" s="55" t="s">
        <v>135</v>
      </c>
      <c r="N7" s="54" t="s">
        <v>144</v>
      </c>
      <c r="O7" s="54" t="s">
        <v>145</v>
      </c>
    </row>
    <row r="8" spans="2:15" ht="15.75">
      <c r="B8" s="54">
        <v>142</v>
      </c>
      <c r="C8" s="54">
        <v>10</v>
      </c>
      <c r="D8" s="54">
        <v>10</v>
      </c>
      <c r="E8" s="54">
        <v>5</v>
      </c>
      <c r="F8" s="54">
        <v>5</v>
      </c>
      <c r="G8" s="54">
        <v>2</v>
      </c>
      <c r="H8" s="54">
        <v>10</v>
      </c>
      <c r="I8" s="54">
        <v>7.55</v>
      </c>
      <c r="J8" s="54" t="s">
        <v>146</v>
      </c>
      <c r="K8" s="54">
        <v>6</v>
      </c>
      <c r="L8" s="54" t="s">
        <v>51</v>
      </c>
      <c r="M8" s="54" t="s">
        <v>135</v>
      </c>
      <c r="N8" s="54" t="s">
        <v>19</v>
      </c>
      <c r="O8" s="54" t="s">
        <v>147</v>
      </c>
    </row>
    <row r="9" spans="2:15" ht="15.75">
      <c r="B9" s="55">
        <v>143</v>
      </c>
      <c r="C9" s="55">
        <v>10</v>
      </c>
      <c r="D9" s="55">
        <v>7</v>
      </c>
      <c r="E9" s="55">
        <v>8</v>
      </c>
      <c r="F9" s="55">
        <v>3</v>
      </c>
      <c r="G9" s="55">
        <v>6</v>
      </c>
      <c r="H9" s="55">
        <v>8</v>
      </c>
      <c r="I9" s="55">
        <v>7.0500000000000007</v>
      </c>
      <c r="J9" s="55" t="s">
        <v>148</v>
      </c>
      <c r="K9" s="55">
        <v>52</v>
      </c>
      <c r="L9" s="55" t="s">
        <v>51</v>
      </c>
      <c r="M9" s="55" t="s">
        <v>135</v>
      </c>
      <c r="N9" s="96" t="s">
        <v>19</v>
      </c>
      <c r="O9" s="54" t="s">
        <v>149</v>
      </c>
    </row>
    <row r="10" spans="2:15" ht="15.75">
      <c r="B10" s="54">
        <v>145</v>
      </c>
      <c r="C10" s="54">
        <v>10</v>
      </c>
      <c r="D10" s="54">
        <v>6</v>
      </c>
      <c r="E10" s="54">
        <v>5</v>
      </c>
      <c r="F10" s="54">
        <v>2</v>
      </c>
      <c r="G10" s="54">
        <v>2</v>
      </c>
      <c r="H10" s="54">
        <v>10</v>
      </c>
      <c r="I10" s="54">
        <v>6.8</v>
      </c>
      <c r="J10" s="54" t="s">
        <v>150</v>
      </c>
      <c r="K10" s="54">
        <v>24</v>
      </c>
      <c r="L10" s="54" t="s">
        <v>51</v>
      </c>
      <c r="M10" s="54" t="s">
        <v>135</v>
      </c>
      <c r="N10" s="54" t="s">
        <v>144</v>
      </c>
      <c r="O10" s="54"/>
    </row>
    <row r="11" spans="2:15" ht="15.75">
      <c r="B11" s="55">
        <v>150</v>
      </c>
      <c r="C11" s="55">
        <v>6</v>
      </c>
      <c r="D11" s="55">
        <v>10</v>
      </c>
      <c r="E11" s="55">
        <v>8</v>
      </c>
      <c r="F11" s="55">
        <v>3</v>
      </c>
      <c r="G11" s="55">
        <v>1</v>
      </c>
      <c r="H11" s="55">
        <v>8</v>
      </c>
      <c r="I11" s="55">
        <v>6.75</v>
      </c>
      <c r="J11" s="55" t="s">
        <v>151</v>
      </c>
      <c r="K11" s="55">
        <v>12</v>
      </c>
      <c r="L11" s="55" t="s">
        <v>51</v>
      </c>
      <c r="M11" s="55" t="s">
        <v>135</v>
      </c>
      <c r="N11" s="54" t="s">
        <v>19</v>
      </c>
      <c r="O11" s="54" t="s">
        <v>152</v>
      </c>
    </row>
    <row r="12" spans="2:15" ht="15.75">
      <c r="B12" s="54">
        <v>154</v>
      </c>
      <c r="C12" s="54">
        <v>6</v>
      </c>
      <c r="D12" s="54">
        <v>7</v>
      </c>
      <c r="E12" s="54">
        <v>8</v>
      </c>
      <c r="F12" s="54">
        <v>8</v>
      </c>
      <c r="G12" s="54">
        <v>5</v>
      </c>
      <c r="H12" s="54">
        <v>5</v>
      </c>
      <c r="I12" s="54">
        <v>6.6</v>
      </c>
      <c r="J12" s="54" t="s">
        <v>153</v>
      </c>
      <c r="K12" s="54">
        <v>140</v>
      </c>
      <c r="L12" s="54" t="s">
        <v>51</v>
      </c>
      <c r="M12" s="54" t="s">
        <v>135</v>
      </c>
      <c r="N12" s="54" t="s">
        <v>19</v>
      </c>
      <c r="O12" s="54" t="s">
        <v>152</v>
      </c>
    </row>
    <row r="13" spans="2:15" ht="15.75">
      <c r="B13" s="54">
        <v>153</v>
      </c>
      <c r="C13" s="54">
        <v>6</v>
      </c>
      <c r="D13" s="54">
        <v>7</v>
      </c>
      <c r="E13" s="54">
        <v>8</v>
      </c>
      <c r="F13" s="54">
        <v>7</v>
      </c>
      <c r="G13" s="54">
        <v>5</v>
      </c>
      <c r="H13" s="54">
        <v>5</v>
      </c>
      <c r="I13" s="54">
        <v>6.4</v>
      </c>
      <c r="J13" s="54" t="s">
        <v>154</v>
      </c>
      <c r="K13" s="54">
        <v>12</v>
      </c>
      <c r="L13" s="54" t="s">
        <v>51</v>
      </c>
      <c r="M13" s="54" t="s">
        <v>135</v>
      </c>
      <c r="N13" s="54" t="s">
        <v>19</v>
      </c>
      <c r="O13" s="54" t="s">
        <v>152</v>
      </c>
    </row>
    <row r="14" spans="2:15" ht="15.75">
      <c r="B14" s="55">
        <v>156</v>
      </c>
      <c r="C14" s="55">
        <v>10</v>
      </c>
      <c r="D14" s="55">
        <v>6</v>
      </c>
      <c r="E14" s="55">
        <v>8</v>
      </c>
      <c r="F14" s="55">
        <v>1</v>
      </c>
      <c r="G14" s="55">
        <v>1</v>
      </c>
      <c r="H14" s="55">
        <v>6</v>
      </c>
      <c r="I14" s="55">
        <v>6.4</v>
      </c>
      <c r="J14" s="55" t="s">
        <v>155</v>
      </c>
      <c r="K14" s="55">
        <v>20</v>
      </c>
      <c r="L14" s="55" t="s">
        <v>51</v>
      </c>
      <c r="M14" s="55" t="s">
        <v>135</v>
      </c>
      <c r="N14" s="54" t="s">
        <v>19</v>
      </c>
      <c r="O14" s="54" t="s">
        <v>152</v>
      </c>
    </row>
    <row r="15" spans="2:15" ht="15.75">
      <c r="B15" s="54">
        <v>149</v>
      </c>
      <c r="C15" s="54">
        <v>8</v>
      </c>
      <c r="D15" s="54">
        <v>6</v>
      </c>
      <c r="E15" s="54">
        <v>7</v>
      </c>
      <c r="F15" s="54">
        <v>3</v>
      </c>
      <c r="G15" s="54">
        <v>2</v>
      </c>
      <c r="H15" s="54">
        <v>6</v>
      </c>
      <c r="I15" s="54">
        <v>5.95</v>
      </c>
      <c r="J15" s="54" t="s">
        <v>156</v>
      </c>
      <c r="K15" s="54">
        <v>120</v>
      </c>
      <c r="L15" s="54" t="s">
        <v>51</v>
      </c>
      <c r="M15" s="54" t="s">
        <v>135</v>
      </c>
      <c r="N15" s="54" t="s">
        <v>41</v>
      </c>
      <c r="O15" s="54" t="s">
        <v>157</v>
      </c>
    </row>
    <row r="16" spans="2:15" ht="15.75">
      <c r="B16" s="54">
        <v>158</v>
      </c>
      <c r="C16" s="54">
        <v>3</v>
      </c>
      <c r="D16" s="54">
        <v>8</v>
      </c>
      <c r="E16" s="54">
        <v>9</v>
      </c>
      <c r="F16" s="54">
        <v>4</v>
      </c>
      <c r="G16" s="54">
        <v>1</v>
      </c>
      <c r="H16" s="54">
        <v>7</v>
      </c>
      <c r="I16" s="54">
        <v>5.75</v>
      </c>
      <c r="J16" s="54" t="s">
        <v>158</v>
      </c>
      <c r="K16" s="54">
        <v>100</v>
      </c>
      <c r="L16" s="54" t="s">
        <v>51</v>
      </c>
      <c r="M16" s="54" t="s">
        <v>135</v>
      </c>
      <c r="N16" s="96" t="s">
        <v>19</v>
      </c>
      <c r="O16" s="54" t="s">
        <v>152</v>
      </c>
    </row>
    <row r="17" spans="2:15" ht="15.75">
      <c r="B17" s="55">
        <v>157</v>
      </c>
      <c r="C17" s="55">
        <v>3</v>
      </c>
      <c r="D17" s="55">
        <v>8</v>
      </c>
      <c r="E17" s="55">
        <v>8</v>
      </c>
      <c r="F17" s="55">
        <v>2</v>
      </c>
      <c r="G17" s="55">
        <v>1</v>
      </c>
      <c r="H17" s="55">
        <v>9</v>
      </c>
      <c r="I17" s="55">
        <v>5.65</v>
      </c>
      <c r="J17" s="55" t="s">
        <v>159</v>
      </c>
      <c r="K17" s="55">
        <v>44</v>
      </c>
      <c r="L17" s="55" t="s">
        <v>51</v>
      </c>
      <c r="M17" s="55" t="s">
        <v>135</v>
      </c>
      <c r="N17" s="54" t="s">
        <v>19</v>
      </c>
      <c r="O17" s="54" t="s">
        <v>152</v>
      </c>
    </row>
    <row r="18" spans="2:15" ht="15.75">
      <c r="B18" s="55">
        <v>151</v>
      </c>
      <c r="C18" s="55">
        <v>2</v>
      </c>
      <c r="D18" s="55">
        <v>4</v>
      </c>
      <c r="E18" s="55">
        <v>4</v>
      </c>
      <c r="F18" s="55">
        <v>8</v>
      </c>
      <c r="G18" s="55">
        <v>1</v>
      </c>
      <c r="H18" s="55">
        <v>6</v>
      </c>
      <c r="I18" s="55">
        <v>4.6500000000000004</v>
      </c>
      <c r="J18" s="55" t="s">
        <v>160</v>
      </c>
      <c r="K18" s="55">
        <v>5</v>
      </c>
      <c r="L18" s="55" t="s">
        <v>51</v>
      </c>
      <c r="M18" s="55" t="s">
        <v>135</v>
      </c>
      <c r="N18" s="54" t="s">
        <v>19</v>
      </c>
      <c r="O18" s="54" t="s">
        <v>152</v>
      </c>
    </row>
    <row r="19" spans="2:15" ht="15.75">
      <c r="B19" s="54">
        <v>147</v>
      </c>
      <c r="C19" s="54">
        <v>2</v>
      </c>
      <c r="D19" s="54">
        <v>4</v>
      </c>
      <c r="E19" s="54">
        <v>6</v>
      </c>
      <c r="F19" s="54">
        <v>1</v>
      </c>
      <c r="G19" s="54">
        <v>4</v>
      </c>
      <c r="H19" s="54">
        <v>7</v>
      </c>
      <c r="I19" s="54">
        <v>4.3500000000000005</v>
      </c>
      <c r="J19" s="54" t="s">
        <v>161</v>
      </c>
      <c r="K19" s="54">
        <v>180</v>
      </c>
      <c r="L19" s="54" t="s">
        <v>51</v>
      </c>
      <c r="M19" s="54" t="s">
        <v>135</v>
      </c>
      <c r="N19" s="54" t="s">
        <v>19</v>
      </c>
      <c r="O19" s="54" t="s">
        <v>152</v>
      </c>
    </row>
    <row r="20" spans="2:15" ht="15.75">
      <c r="B20" s="54">
        <v>148</v>
      </c>
      <c r="C20" s="54">
        <v>2</v>
      </c>
      <c r="D20" s="54">
        <v>4</v>
      </c>
      <c r="E20" s="54">
        <v>6</v>
      </c>
      <c r="F20" s="54">
        <v>1</v>
      </c>
      <c r="G20" s="54">
        <v>3</v>
      </c>
      <c r="H20" s="54">
        <v>7</v>
      </c>
      <c r="I20" s="54">
        <v>4.2</v>
      </c>
      <c r="J20" s="54" t="s">
        <v>162</v>
      </c>
      <c r="K20" s="54">
        <v>6</v>
      </c>
      <c r="L20" s="54" t="s">
        <v>51</v>
      </c>
      <c r="M20" s="54" t="s">
        <v>135</v>
      </c>
      <c r="N20" s="54" t="s">
        <v>19</v>
      </c>
      <c r="O20" s="54" t="s">
        <v>152</v>
      </c>
    </row>
    <row r="21" spans="2:15" ht="15.75">
      <c r="B21" s="54">
        <v>155</v>
      </c>
      <c r="C21" s="54">
        <v>3</v>
      </c>
      <c r="D21" s="54">
        <v>4</v>
      </c>
      <c r="E21" s="54">
        <v>4</v>
      </c>
      <c r="F21" s="54">
        <v>6</v>
      </c>
      <c r="G21" s="54">
        <v>1</v>
      </c>
      <c r="H21" s="54">
        <v>8</v>
      </c>
      <c r="I21" s="54">
        <v>4.8499999999999996</v>
      </c>
      <c r="J21" s="54" t="s">
        <v>163</v>
      </c>
      <c r="K21" s="54">
        <v>34.5</v>
      </c>
      <c r="L21" s="54" t="s">
        <v>164</v>
      </c>
      <c r="M21" s="54" t="s">
        <v>135</v>
      </c>
      <c r="N21" s="54" t="s">
        <v>19</v>
      </c>
      <c r="O21" s="54" t="s">
        <v>152</v>
      </c>
    </row>
    <row r="22" spans="2:15" ht="15.75">
      <c r="B22" s="54">
        <v>13</v>
      </c>
      <c r="C22" s="54">
        <v>7</v>
      </c>
      <c r="D22" s="54">
        <v>4</v>
      </c>
      <c r="E22" s="54">
        <v>5</v>
      </c>
      <c r="F22" s="54">
        <v>1</v>
      </c>
      <c r="G22" s="54">
        <v>8</v>
      </c>
      <c r="H22" s="54">
        <v>6</v>
      </c>
      <c r="I22" s="54">
        <v>6.35</v>
      </c>
      <c r="J22" s="54" t="s">
        <v>165</v>
      </c>
      <c r="K22" s="54">
        <v>0</v>
      </c>
      <c r="L22" s="54" t="s">
        <v>38</v>
      </c>
      <c r="M22" s="54" t="s">
        <v>135</v>
      </c>
      <c r="N22" s="69" t="s">
        <v>166</v>
      </c>
      <c r="O22" s="54" t="s">
        <v>167</v>
      </c>
    </row>
    <row r="23" spans="2:15" ht="15.75">
      <c r="B23" s="55">
        <v>36</v>
      </c>
      <c r="C23" s="55">
        <v>10</v>
      </c>
      <c r="D23" s="55">
        <v>6</v>
      </c>
      <c r="E23" s="55">
        <v>3</v>
      </c>
      <c r="F23" s="55">
        <v>6</v>
      </c>
      <c r="G23" s="55">
        <v>6</v>
      </c>
      <c r="H23" s="55">
        <v>4</v>
      </c>
      <c r="I23" s="55">
        <v>6.3</v>
      </c>
      <c r="J23" s="55" t="s">
        <v>133</v>
      </c>
      <c r="K23" s="55">
        <v>176</v>
      </c>
      <c r="L23" s="55" t="s">
        <v>38</v>
      </c>
      <c r="M23" s="55" t="s">
        <v>135</v>
      </c>
      <c r="N23" s="54" t="s">
        <v>136</v>
      </c>
      <c r="O23" s="54"/>
    </row>
    <row r="24" spans="2:15" ht="15.75">
      <c r="B24" s="54">
        <v>29</v>
      </c>
      <c r="C24" s="54">
        <v>6</v>
      </c>
      <c r="D24" s="54">
        <v>6</v>
      </c>
      <c r="E24" s="54">
        <v>3</v>
      </c>
      <c r="F24" s="54">
        <v>8</v>
      </c>
      <c r="G24" s="54">
        <v>1</v>
      </c>
      <c r="H24" s="54">
        <v>5</v>
      </c>
      <c r="I24" s="54">
        <v>5.6499999999999995</v>
      </c>
      <c r="J24" s="54" t="s">
        <v>168</v>
      </c>
      <c r="K24" s="54">
        <v>0</v>
      </c>
      <c r="L24" s="54" t="s">
        <v>38</v>
      </c>
      <c r="M24" s="54" t="s">
        <v>135</v>
      </c>
      <c r="N24" s="54" t="s">
        <v>136</v>
      </c>
      <c r="O24" s="54"/>
    </row>
    <row r="25" spans="2:15" ht="15.75">
      <c r="B25" s="55">
        <v>146</v>
      </c>
      <c r="C25" s="55">
        <v>2</v>
      </c>
      <c r="D25" s="55">
        <v>4</v>
      </c>
      <c r="E25" s="55">
        <v>6</v>
      </c>
      <c r="F25" s="55">
        <v>1</v>
      </c>
      <c r="G25" s="55">
        <v>2</v>
      </c>
      <c r="H25" s="55">
        <v>7</v>
      </c>
      <c r="I25" s="55">
        <v>4.05</v>
      </c>
      <c r="J25" s="55" t="s">
        <v>169</v>
      </c>
      <c r="K25" s="55">
        <v>12</v>
      </c>
      <c r="L25" s="55" t="s">
        <v>38</v>
      </c>
      <c r="M25" s="55" t="s">
        <v>135</v>
      </c>
      <c r="N25" s="54" t="s">
        <v>19</v>
      </c>
      <c r="O25" s="54"/>
    </row>
    <row r="26" spans="2:15" ht="15.75">
      <c r="B26" s="54"/>
      <c r="C26" s="54"/>
      <c r="D26" s="54"/>
      <c r="E26" s="54"/>
      <c r="F26" s="54"/>
      <c r="G26" s="54"/>
      <c r="H26" s="54"/>
      <c r="I26" s="54"/>
      <c r="J26" s="61" t="s">
        <v>170</v>
      </c>
      <c r="K26" s="56"/>
      <c r="L26" s="54" t="s">
        <v>38</v>
      </c>
      <c r="M26" s="54" t="s">
        <v>135</v>
      </c>
      <c r="N26" s="54" t="s">
        <v>136</v>
      </c>
      <c r="O26" s="54"/>
    </row>
    <row r="27" spans="2:15" ht="15.75">
      <c r="B27" s="55"/>
      <c r="C27" s="55"/>
      <c r="D27" s="55"/>
      <c r="E27" s="55"/>
      <c r="F27" s="55"/>
      <c r="G27" s="55"/>
      <c r="H27" s="55"/>
      <c r="I27" s="55"/>
      <c r="J27" s="61" t="s">
        <v>165</v>
      </c>
      <c r="K27" s="57"/>
      <c r="L27" s="55" t="s">
        <v>38</v>
      </c>
      <c r="M27" s="55" t="s">
        <v>135</v>
      </c>
      <c r="N27" s="54" t="s">
        <v>171</v>
      </c>
      <c r="O27" s="54"/>
    </row>
    <row r="28" spans="2:15" ht="15.75">
      <c r="B28" s="55">
        <v>26</v>
      </c>
      <c r="C28" s="55">
        <v>3</v>
      </c>
      <c r="D28" s="55">
        <v>4</v>
      </c>
      <c r="E28" s="55">
        <v>4</v>
      </c>
      <c r="F28" s="55">
        <v>3</v>
      </c>
      <c r="G28" s="55">
        <v>4</v>
      </c>
      <c r="H28" s="55">
        <v>7</v>
      </c>
      <c r="I28" s="55">
        <v>4.2</v>
      </c>
      <c r="J28" s="55" t="s">
        <v>172</v>
      </c>
      <c r="K28" s="55">
        <v>10</v>
      </c>
      <c r="L28" s="55" t="s">
        <v>173</v>
      </c>
      <c r="M28" s="55" t="s">
        <v>135</v>
      </c>
      <c r="N28" s="54" t="s">
        <v>19</v>
      </c>
      <c r="O28" s="54"/>
    </row>
    <row r="29" spans="2:15" ht="15.75">
      <c r="B29" s="55">
        <v>36</v>
      </c>
      <c r="C29" s="55">
        <v>10</v>
      </c>
      <c r="D29" s="55">
        <v>6</v>
      </c>
      <c r="E29" s="55">
        <v>3</v>
      </c>
      <c r="F29" s="55">
        <v>6</v>
      </c>
      <c r="G29" s="55">
        <v>6</v>
      </c>
      <c r="H29" s="55">
        <v>4</v>
      </c>
      <c r="I29" s="55">
        <v>5.9999999999999991</v>
      </c>
      <c r="J29" s="55" t="s">
        <v>133</v>
      </c>
      <c r="K29" s="55">
        <v>176</v>
      </c>
      <c r="L29" s="55"/>
      <c r="M29" s="55" t="s">
        <v>135</v>
      </c>
      <c r="N29" s="54" t="s">
        <v>136</v>
      </c>
      <c r="O29" s="54"/>
    </row>
    <row r="30" spans="2:15" ht="15.75">
      <c r="B30" s="55">
        <v>6</v>
      </c>
      <c r="C30" s="55">
        <v>5</v>
      </c>
      <c r="D30" s="55">
        <v>6</v>
      </c>
      <c r="E30" s="55">
        <v>3</v>
      </c>
      <c r="F30" s="55">
        <v>2</v>
      </c>
      <c r="G30" s="55">
        <v>7</v>
      </c>
      <c r="H30" s="55">
        <v>7</v>
      </c>
      <c r="I30" s="55">
        <v>5.3000000000000007</v>
      </c>
      <c r="J30" s="55" t="s">
        <v>174</v>
      </c>
      <c r="K30" s="55">
        <v>70</v>
      </c>
      <c r="L30" s="55"/>
      <c r="M30" s="55" t="s">
        <v>135</v>
      </c>
      <c r="N30" s="54"/>
      <c r="O30" s="54"/>
    </row>
    <row r="31" spans="2:15" ht="15.75">
      <c r="B31" s="54">
        <v>26</v>
      </c>
      <c r="C31" s="54">
        <v>3</v>
      </c>
      <c r="D31" s="54">
        <v>4</v>
      </c>
      <c r="E31" s="54">
        <v>4</v>
      </c>
      <c r="F31" s="54">
        <v>3</v>
      </c>
      <c r="G31" s="54">
        <v>4</v>
      </c>
      <c r="H31" s="54">
        <v>7</v>
      </c>
      <c r="I31" s="54">
        <v>3.8000000000000003</v>
      </c>
      <c r="J31" s="54" t="s">
        <v>172</v>
      </c>
      <c r="K31" s="54">
        <v>10</v>
      </c>
      <c r="L31" s="54"/>
      <c r="M31" s="54" t="s">
        <v>135</v>
      </c>
      <c r="N31" s="54" t="s">
        <v>19</v>
      </c>
      <c r="O31" s="54"/>
    </row>
    <row r="32" spans="2:15" ht="15.75">
      <c r="B32" s="60"/>
      <c r="C32" s="60"/>
      <c r="D32" s="60"/>
      <c r="E32" s="60"/>
      <c r="F32" s="60"/>
      <c r="G32" s="60"/>
      <c r="H32" s="60"/>
      <c r="I32" s="60"/>
      <c r="J32" s="63" t="s">
        <v>175</v>
      </c>
      <c r="K32" s="65"/>
      <c r="L32" s="60"/>
      <c r="M32" s="60" t="s">
        <v>135</v>
      </c>
      <c r="N32" s="54" t="s">
        <v>136</v>
      </c>
      <c r="O32" s="60"/>
    </row>
    <row r="33" spans="2:15" ht="15.75">
      <c r="B33" s="60" t="s">
        <v>176</v>
      </c>
      <c r="C33" s="60"/>
      <c r="D33" s="60"/>
      <c r="E33" s="60"/>
      <c r="F33" s="60"/>
      <c r="G33" s="60"/>
      <c r="H33" s="60"/>
      <c r="I33" s="60"/>
      <c r="J33" s="108"/>
      <c r="K33" s="107">
        <f>SUBTOTAL(109,Table16[Time Taken])</f>
        <v>1591.5</v>
      </c>
      <c r="L33" s="60"/>
      <c r="M33" s="60"/>
      <c r="N33" s="60"/>
      <c r="O33" s="60">
        <f>SUBTOTAL(103,Table16[same way diff way])</f>
        <v>16</v>
      </c>
    </row>
    <row r="34" spans="2:15" ht="15.75">
      <c r="B34" s="55">
        <v>22</v>
      </c>
      <c r="C34" s="55">
        <v>6</v>
      </c>
      <c r="D34" s="55">
        <v>5</v>
      </c>
      <c r="E34" s="55">
        <v>5</v>
      </c>
      <c r="F34" s="55">
        <v>7</v>
      </c>
      <c r="G34" s="55">
        <v>1</v>
      </c>
      <c r="H34" s="55">
        <v>6</v>
      </c>
      <c r="I34" s="55">
        <v>5.65</v>
      </c>
      <c r="J34" s="55" t="s">
        <v>177</v>
      </c>
      <c r="K34" s="91">
        <v>5</v>
      </c>
      <c r="L34" s="55" t="s">
        <v>51</v>
      </c>
      <c r="M34" s="87" t="s">
        <v>178</v>
      </c>
      <c r="N34" s="69" t="s">
        <v>179</v>
      </c>
      <c r="O34" s="54"/>
    </row>
    <row r="59" spans="6:11">
      <c r="F59">
        <f>2*52+42</f>
        <v>146</v>
      </c>
    </row>
    <row r="60" spans="6:11">
      <c r="F60">
        <f>365-146</f>
        <v>219</v>
      </c>
    </row>
    <row r="62" spans="6:11">
      <c r="J62" t="s">
        <v>180</v>
      </c>
      <c r="K62">
        <v>5</v>
      </c>
    </row>
    <row r="63" spans="6:11">
      <c r="J63" t="s">
        <v>181</v>
      </c>
      <c r="K63">
        <v>5</v>
      </c>
    </row>
    <row r="64" spans="6:11">
      <c r="J64" t="s">
        <v>182</v>
      </c>
      <c r="K64">
        <v>4</v>
      </c>
    </row>
    <row r="65" spans="10:11">
      <c r="J65" t="s">
        <v>183</v>
      </c>
      <c r="K65">
        <v>4</v>
      </c>
    </row>
    <row r="66" spans="10:11">
      <c r="J66" t="s">
        <v>184</v>
      </c>
      <c r="K66">
        <v>4</v>
      </c>
    </row>
    <row r="67" spans="10:11">
      <c r="J67" t="s">
        <v>185</v>
      </c>
      <c r="K67">
        <v>4</v>
      </c>
    </row>
    <row r="68" spans="10:11">
      <c r="J68" t="s">
        <v>186</v>
      </c>
      <c r="K68">
        <v>5</v>
      </c>
    </row>
    <row r="69" spans="10:11">
      <c r="J69" t="s">
        <v>187</v>
      </c>
      <c r="K69">
        <v>3</v>
      </c>
    </row>
    <row r="70" spans="10:11">
      <c r="J70" t="s">
        <v>188</v>
      </c>
      <c r="K70">
        <v>3</v>
      </c>
    </row>
    <row r="71" spans="10:11">
      <c r="J71" t="s">
        <v>189</v>
      </c>
      <c r="K71">
        <v>3</v>
      </c>
    </row>
    <row r="72" spans="10:11">
      <c r="J72" t="s">
        <v>190</v>
      </c>
      <c r="K72">
        <v>4</v>
      </c>
    </row>
    <row r="73" spans="10:11">
      <c r="J73" t="s">
        <v>191</v>
      </c>
      <c r="K73">
        <v>2</v>
      </c>
    </row>
    <row r="74" spans="10:11">
      <c r="K74">
        <f>SUM(K62:K73)</f>
        <v>46</v>
      </c>
    </row>
    <row r="75" spans="10:11">
      <c r="K75">
        <f>250*SUM(K62:K73)</f>
        <v>11500</v>
      </c>
    </row>
  </sheetData>
  <pageMargins left="0.7" right="0.7" top="0.75" bottom="0.75" header="0.3" footer="0.3"/>
  <pageSetup paperSize="8"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O92"/>
  <sheetViews>
    <sheetView workbookViewId="0">
      <selection sqref="A1:O41"/>
    </sheetView>
  </sheetViews>
  <sheetFormatPr defaultRowHeight="15"/>
  <cols>
    <col min="2" max="2" width="18.42578125" customWidth="1"/>
    <col min="4" max="4" width="9.85546875" customWidth="1"/>
    <col min="5" max="5" width="18.85546875" customWidth="1"/>
    <col min="6" max="6" width="9.42578125" customWidth="1"/>
    <col min="7" max="7" width="14.85546875" customWidth="1"/>
    <col min="9" max="9" width="15.5703125" customWidth="1"/>
    <col min="10" max="10" width="88" customWidth="1"/>
    <col min="11" max="11" width="12.28515625" style="94" customWidth="1"/>
    <col min="12" max="12" width="13.42578125" customWidth="1"/>
    <col min="13" max="13" width="0.5703125" style="89" customWidth="1"/>
    <col min="14" max="14" width="22" customWidth="1"/>
    <col min="15" max="15" width="57" customWidth="1"/>
  </cols>
  <sheetData>
    <row r="2" spans="2:15" ht="15.75">
      <c r="B2" s="47" t="s">
        <v>0</v>
      </c>
      <c r="C2" s="47" t="s">
        <v>1</v>
      </c>
      <c r="D2" s="47" t="s">
        <v>2</v>
      </c>
      <c r="E2" s="47" t="s">
        <v>3</v>
      </c>
      <c r="F2" s="47" t="s">
        <v>4</v>
      </c>
      <c r="G2" s="47" t="s">
        <v>5</v>
      </c>
      <c r="H2" s="47" t="s">
        <v>6</v>
      </c>
      <c r="I2" s="47" t="s">
        <v>7</v>
      </c>
      <c r="J2" s="47" t="s">
        <v>8</v>
      </c>
      <c r="K2" s="90" t="s">
        <v>9</v>
      </c>
      <c r="L2" s="47" t="s">
        <v>10</v>
      </c>
      <c r="M2" s="86" t="s">
        <v>11</v>
      </c>
      <c r="N2" s="47" t="s">
        <v>131</v>
      </c>
      <c r="O2" s="47" t="s">
        <v>132</v>
      </c>
    </row>
    <row r="3" spans="2:15" ht="15.75">
      <c r="B3" s="55">
        <v>7</v>
      </c>
      <c r="C3" s="55">
        <v>10</v>
      </c>
      <c r="D3" s="55">
        <v>10</v>
      </c>
      <c r="E3" s="55">
        <v>8</v>
      </c>
      <c r="F3" s="55">
        <v>9</v>
      </c>
      <c r="G3" s="55">
        <v>7</v>
      </c>
      <c r="H3" s="55">
        <v>10</v>
      </c>
      <c r="I3" s="55">
        <v>9.5500000000000007</v>
      </c>
      <c r="J3" s="55" t="s">
        <v>16</v>
      </c>
      <c r="K3" s="91">
        <v>0</v>
      </c>
      <c r="L3" s="55" t="s">
        <v>17</v>
      </c>
      <c r="M3" s="87" t="s">
        <v>18</v>
      </c>
      <c r="N3" s="59" t="s">
        <v>192</v>
      </c>
      <c r="O3" s="59"/>
    </row>
    <row r="4" spans="2:15" ht="15.75">
      <c r="B4" s="55">
        <v>21</v>
      </c>
      <c r="C4" s="55">
        <v>8</v>
      </c>
      <c r="D4" s="55">
        <v>7</v>
      </c>
      <c r="E4" s="55">
        <v>7</v>
      </c>
      <c r="F4" s="55">
        <v>10</v>
      </c>
      <c r="G4" s="55">
        <v>1</v>
      </c>
      <c r="H4" s="55">
        <v>8</v>
      </c>
      <c r="I4" s="55">
        <v>7.75</v>
      </c>
      <c r="J4" s="55" t="s">
        <v>193</v>
      </c>
      <c r="K4" s="91">
        <v>0</v>
      </c>
      <c r="L4" s="55" t="s">
        <v>17</v>
      </c>
      <c r="M4" s="87" t="s">
        <v>178</v>
      </c>
      <c r="N4" s="54" t="s">
        <v>194</v>
      </c>
      <c r="O4" s="54" t="s">
        <v>195</v>
      </c>
    </row>
    <row r="5" spans="2:15" ht="15.75">
      <c r="B5" s="54">
        <v>11</v>
      </c>
      <c r="C5" s="54">
        <v>6</v>
      </c>
      <c r="D5" s="54">
        <v>8</v>
      </c>
      <c r="E5" s="54">
        <v>8</v>
      </c>
      <c r="F5" s="54">
        <v>10</v>
      </c>
      <c r="G5" s="54">
        <v>1</v>
      </c>
      <c r="H5" s="54">
        <v>8</v>
      </c>
      <c r="I5" s="54">
        <v>7.5500000000000007</v>
      </c>
      <c r="J5" s="54" t="s">
        <v>196</v>
      </c>
      <c r="K5" s="91">
        <v>0</v>
      </c>
      <c r="L5" s="54" t="s">
        <v>51</v>
      </c>
      <c r="M5" s="87" t="s">
        <v>178</v>
      </c>
      <c r="N5" s="54" t="s">
        <v>41</v>
      </c>
      <c r="O5" s="54" t="s">
        <v>197</v>
      </c>
    </row>
    <row r="6" spans="2:15" ht="15.75">
      <c r="B6" s="55">
        <v>32</v>
      </c>
      <c r="C6" s="55">
        <v>7</v>
      </c>
      <c r="D6" s="55">
        <v>4</v>
      </c>
      <c r="E6" s="55">
        <v>8</v>
      </c>
      <c r="F6" s="55">
        <v>4</v>
      </c>
      <c r="G6" s="55">
        <v>8</v>
      </c>
      <c r="H6" s="55">
        <v>8</v>
      </c>
      <c r="I6" s="55">
        <v>7.4</v>
      </c>
      <c r="J6" s="55" t="s">
        <v>198</v>
      </c>
      <c r="K6" s="91">
        <v>0</v>
      </c>
      <c r="L6" s="55" t="s">
        <v>38</v>
      </c>
      <c r="M6" s="87" t="s">
        <v>178</v>
      </c>
      <c r="N6" s="54" t="s">
        <v>19</v>
      </c>
      <c r="O6" s="54" t="s">
        <v>195</v>
      </c>
    </row>
    <row r="7" spans="2:15" ht="15.75">
      <c r="B7" s="54">
        <v>126</v>
      </c>
      <c r="C7" s="54">
        <v>3</v>
      </c>
      <c r="D7" s="54">
        <v>10</v>
      </c>
      <c r="E7" s="54">
        <v>6</v>
      </c>
      <c r="F7" s="54">
        <v>8</v>
      </c>
      <c r="G7" s="54">
        <v>1</v>
      </c>
      <c r="H7" s="54">
        <v>10</v>
      </c>
      <c r="I7" s="54">
        <v>7</v>
      </c>
      <c r="J7" s="54" t="s">
        <v>199</v>
      </c>
      <c r="K7" s="91">
        <v>6</v>
      </c>
      <c r="L7" s="54" t="s">
        <v>51</v>
      </c>
      <c r="M7" s="87" t="s">
        <v>178</v>
      </c>
      <c r="N7" s="54" t="s">
        <v>194</v>
      </c>
      <c r="O7" s="54" t="s">
        <v>195</v>
      </c>
    </row>
    <row r="8" spans="2:15" ht="15.75">
      <c r="B8" s="55">
        <v>139</v>
      </c>
      <c r="C8" s="55">
        <v>3</v>
      </c>
      <c r="D8" s="55">
        <v>10</v>
      </c>
      <c r="E8" s="55">
        <v>6</v>
      </c>
      <c r="F8" s="55">
        <v>8</v>
      </c>
      <c r="G8" s="55">
        <v>1</v>
      </c>
      <c r="H8" s="55">
        <v>10</v>
      </c>
      <c r="I8" s="55">
        <v>7</v>
      </c>
      <c r="J8" s="55" t="s">
        <v>200</v>
      </c>
      <c r="K8" s="91">
        <v>7</v>
      </c>
      <c r="L8" s="55" t="s">
        <v>51</v>
      </c>
      <c r="M8" s="87" t="s">
        <v>178</v>
      </c>
      <c r="N8" s="54" t="s">
        <v>201</v>
      </c>
      <c r="O8" s="54" t="s">
        <v>195</v>
      </c>
    </row>
    <row r="9" spans="2:15" ht="15.75">
      <c r="B9" s="54">
        <v>4</v>
      </c>
      <c r="C9" s="54">
        <v>5</v>
      </c>
      <c r="D9" s="54">
        <v>10</v>
      </c>
      <c r="E9" s="54">
        <v>4</v>
      </c>
      <c r="F9" s="54">
        <v>10</v>
      </c>
      <c r="G9" s="54">
        <v>1</v>
      </c>
      <c r="H9" s="54">
        <v>6</v>
      </c>
      <c r="I9" s="54">
        <v>6.9</v>
      </c>
      <c r="J9" s="54" t="s">
        <v>202</v>
      </c>
      <c r="K9" s="91">
        <v>0</v>
      </c>
      <c r="L9" s="54" t="s">
        <v>51</v>
      </c>
      <c r="M9" s="87" t="s">
        <v>178</v>
      </c>
      <c r="N9" s="54" t="s">
        <v>203</v>
      </c>
      <c r="O9" s="54" t="s">
        <v>42</v>
      </c>
    </row>
    <row r="10" spans="2:15" ht="15.75">
      <c r="B10" s="55">
        <v>17</v>
      </c>
      <c r="C10" s="55">
        <v>10</v>
      </c>
      <c r="D10" s="55">
        <v>5</v>
      </c>
      <c r="E10" s="55">
        <v>2</v>
      </c>
      <c r="F10" s="55">
        <v>6</v>
      </c>
      <c r="G10" s="55">
        <v>5</v>
      </c>
      <c r="H10" s="55">
        <v>7</v>
      </c>
      <c r="I10" s="55">
        <v>6.5500000000000007</v>
      </c>
      <c r="J10" s="55" t="s">
        <v>204</v>
      </c>
      <c r="K10" s="91">
        <v>0</v>
      </c>
      <c r="L10" s="55" t="s">
        <v>38</v>
      </c>
      <c r="M10" s="87" t="s">
        <v>178</v>
      </c>
      <c r="N10" s="54" t="s">
        <v>19</v>
      </c>
      <c r="O10" s="54" t="s">
        <v>42</v>
      </c>
    </row>
    <row r="11" spans="2:15" ht="15.75">
      <c r="B11" s="55">
        <v>128</v>
      </c>
      <c r="C11" s="55">
        <v>5</v>
      </c>
      <c r="D11" s="55">
        <v>7</v>
      </c>
      <c r="E11" s="55">
        <v>2</v>
      </c>
      <c r="F11" s="55">
        <v>10</v>
      </c>
      <c r="G11" s="55">
        <v>2</v>
      </c>
      <c r="H11" s="55">
        <v>7</v>
      </c>
      <c r="I11" s="55">
        <v>6.3500000000000005</v>
      </c>
      <c r="J11" s="55" t="s">
        <v>205</v>
      </c>
      <c r="K11" s="91">
        <v>4</v>
      </c>
      <c r="L11" s="55" t="s">
        <v>17</v>
      </c>
      <c r="M11" s="87" t="s">
        <v>178</v>
      </c>
      <c r="N11" s="54" t="s">
        <v>206</v>
      </c>
      <c r="O11" s="54" t="s">
        <v>195</v>
      </c>
    </row>
    <row r="12" spans="2:15" ht="15.75">
      <c r="B12" s="54">
        <v>129</v>
      </c>
      <c r="C12" s="54">
        <v>4</v>
      </c>
      <c r="D12" s="54">
        <v>8</v>
      </c>
      <c r="E12" s="54">
        <v>5</v>
      </c>
      <c r="F12" s="54">
        <v>3</v>
      </c>
      <c r="G12" s="54">
        <v>8</v>
      </c>
      <c r="H12" s="54">
        <v>8</v>
      </c>
      <c r="I12" s="54">
        <v>6.15</v>
      </c>
      <c r="J12" s="54" t="s">
        <v>207</v>
      </c>
      <c r="K12" s="91">
        <v>38</v>
      </c>
      <c r="L12" s="54" t="s">
        <v>38</v>
      </c>
      <c r="M12" s="87" t="s">
        <v>178</v>
      </c>
      <c r="N12" s="54" t="s">
        <v>208</v>
      </c>
      <c r="O12" s="54" t="s">
        <v>195</v>
      </c>
    </row>
    <row r="13" spans="2:15" ht="15.75">
      <c r="B13" s="54">
        <v>123</v>
      </c>
      <c r="C13" s="54">
        <v>9</v>
      </c>
      <c r="D13" s="54">
        <v>6</v>
      </c>
      <c r="E13" s="54">
        <v>5</v>
      </c>
      <c r="F13" s="54">
        <v>3</v>
      </c>
      <c r="G13" s="54">
        <v>1</v>
      </c>
      <c r="H13" s="54">
        <v>7</v>
      </c>
      <c r="I13" s="54">
        <v>6.1</v>
      </c>
      <c r="J13" s="54" t="s">
        <v>209</v>
      </c>
      <c r="K13" s="91">
        <v>20</v>
      </c>
      <c r="L13" s="54" t="s">
        <v>38</v>
      </c>
      <c r="M13" s="87" t="s">
        <v>178</v>
      </c>
      <c r="N13" s="54" t="s">
        <v>19</v>
      </c>
      <c r="O13" s="54" t="s">
        <v>195</v>
      </c>
    </row>
    <row r="14" spans="2:15" ht="15.75">
      <c r="B14" s="55">
        <v>135</v>
      </c>
      <c r="C14" s="55">
        <v>5</v>
      </c>
      <c r="D14" s="55">
        <v>7</v>
      </c>
      <c r="E14" s="55">
        <v>1</v>
      </c>
      <c r="F14" s="55">
        <v>3</v>
      </c>
      <c r="G14" s="55">
        <v>9</v>
      </c>
      <c r="H14" s="55">
        <v>6</v>
      </c>
      <c r="I14" s="55">
        <v>6.1</v>
      </c>
      <c r="J14" s="55" t="s">
        <v>210</v>
      </c>
      <c r="K14" s="91">
        <v>130</v>
      </c>
      <c r="L14" s="55" t="s">
        <v>81</v>
      </c>
      <c r="M14" s="87" t="s">
        <v>178</v>
      </c>
      <c r="N14" s="54" t="s">
        <v>19</v>
      </c>
      <c r="O14" s="54" t="s">
        <v>195</v>
      </c>
    </row>
    <row r="15" spans="2:15" ht="15.75">
      <c r="B15" s="54">
        <v>138</v>
      </c>
      <c r="C15" s="54">
        <v>5</v>
      </c>
      <c r="D15" s="54">
        <v>7</v>
      </c>
      <c r="E15" s="54">
        <v>1</v>
      </c>
      <c r="F15" s="54">
        <v>3</v>
      </c>
      <c r="G15" s="54">
        <v>9</v>
      </c>
      <c r="H15" s="54">
        <v>6</v>
      </c>
      <c r="I15" s="54">
        <v>6.1</v>
      </c>
      <c r="J15" s="54" t="s">
        <v>211</v>
      </c>
      <c r="K15" s="91">
        <v>30</v>
      </c>
      <c r="L15" s="54" t="s">
        <v>38</v>
      </c>
      <c r="M15" s="87" t="s">
        <v>178</v>
      </c>
      <c r="N15" s="54" t="s">
        <v>19</v>
      </c>
      <c r="O15" s="54" t="s">
        <v>195</v>
      </c>
    </row>
    <row r="16" spans="2:15" ht="15.75">
      <c r="B16" s="55">
        <v>141</v>
      </c>
      <c r="C16" s="55">
        <v>2</v>
      </c>
      <c r="D16" s="55">
        <v>8</v>
      </c>
      <c r="E16" s="55">
        <v>5</v>
      </c>
      <c r="F16" s="55">
        <v>10</v>
      </c>
      <c r="G16" s="55">
        <v>3</v>
      </c>
      <c r="H16" s="55">
        <v>6</v>
      </c>
      <c r="I16" s="55">
        <v>5.95</v>
      </c>
      <c r="J16" s="55" t="s">
        <v>212</v>
      </c>
      <c r="K16" s="91">
        <v>6.5</v>
      </c>
      <c r="L16" s="55" t="s">
        <v>17</v>
      </c>
      <c r="M16" s="87" t="s">
        <v>178</v>
      </c>
      <c r="N16" s="54" t="s">
        <v>206</v>
      </c>
      <c r="O16" s="54" t="s">
        <v>213</v>
      </c>
    </row>
    <row r="17" spans="2:15" ht="15.75">
      <c r="B17" s="54">
        <v>127</v>
      </c>
      <c r="C17" s="54">
        <v>2</v>
      </c>
      <c r="D17" s="54">
        <v>10</v>
      </c>
      <c r="E17" s="54">
        <v>8</v>
      </c>
      <c r="F17" s="54">
        <v>5</v>
      </c>
      <c r="G17" s="54">
        <v>1</v>
      </c>
      <c r="H17" s="54">
        <v>8</v>
      </c>
      <c r="I17" s="54">
        <v>5.9499999999999993</v>
      </c>
      <c r="J17" s="54" t="s">
        <v>214</v>
      </c>
      <c r="K17" s="91">
        <v>7</v>
      </c>
      <c r="L17" s="54" t="s">
        <v>38</v>
      </c>
      <c r="M17" s="87" t="s">
        <v>178</v>
      </c>
      <c r="N17" s="54" t="s">
        <v>192</v>
      </c>
      <c r="O17" s="54" t="s">
        <v>195</v>
      </c>
    </row>
    <row r="18" spans="2:15" ht="15.75">
      <c r="B18" s="54">
        <v>137</v>
      </c>
      <c r="C18" s="54">
        <v>8</v>
      </c>
      <c r="D18" s="54">
        <v>6</v>
      </c>
      <c r="E18" s="54">
        <v>3</v>
      </c>
      <c r="F18" s="54">
        <v>3</v>
      </c>
      <c r="G18" s="54">
        <v>7</v>
      </c>
      <c r="H18" s="54">
        <v>5</v>
      </c>
      <c r="I18" s="54">
        <v>5.7999999999999989</v>
      </c>
      <c r="J18" s="54" t="s">
        <v>215</v>
      </c>
      <c r="K18" s="91">
        <v>117</v>
      </c>
      <c r="L18" s="54" t="s">
        <v>81</v>
      </c>
      <c r="M18" s="87" t="s">
        <v>178</v>
      </c>
      <c r="N18" s="54" t="s">
        <v>19</v>
      </c>
      <c r="O18" s="54" t="s">
        <v>195</v>
      </c>
    </row>
    <row r="19" spans="2:15" ht="15.75">
      <c r="B19" s="55">
        <v>22</v>
      </c>
      <c r="C19" s="55">
        <v>6</v>
      </c>
      <c r="D19" s="55">
        <v>5</v>
      </c>
      <c r="E19" s="55">
        <v>5</v>
      </c>
      <c r="F19" s="55">
        <v>7</v>
      </c>
      <c r="G19" s="55">
        <v>1</v>
      </c>
      <c r="H19" s="55">
        <v>6</v>
      </c>
      <c r="I19" s="55">
        <v>5.65</v>
      </c>
      <c r="J19" s="55" t="s">
        <v>177</v>
      </c>
      <c r="K19" s="91">
        <v>5</v>
      </c>
      <c r="L19" s="55" t="s">
        <v>51</v>
      </c>
      <c r="M19" s="87" t="s">
        <v>178</v>
      </c>
      <c r="N19" s="54" t="s">
        <v>216</v>
      </c>
      <c r="O19" s="54" t="s">
        <v>217</v>
      </c>
    </row>
    <row r="20" spans="2:15" ht="15.75">
      <c r="B20" s="54">
        <v>133</v>
      </c>
      <c r="C20" s="54">
        <v>2</v>
      </c>
      <c r="D20" s="54">
        <v>10</v>
      </c>
      <c r="E20" s="54">
        <v>9</v>
      </c>
      <c r="F20" s="54">
        <v>3</v>
      </c>
      <c r="G20" s="54">
        <v>1</v>
      </c>
      <c r="H20" s="54">
        <v>8</v>
      </c>
      <c r="I20" s="54">
        <v>5.65</v>
      </c>
      <c r="J20" s="54" t="s">
        <v>218</v>
      </c>
      <c r="K20" s="91">
        <v>12.5</v>
      </c>
      <c r="L20" s="54" t="s">
        <v>17</v>
      </c>
      <c r="M20" s="87" t="s">
        <v>178</v>
      </c>
      <c r="N20" s="54" t="s">
        <v>19</v>
      </c>
      <c r="O20" s="54" t="s">
        <v>195</v>
      </c>
    </row>
    <row r="21" spans="2:15" ht="15.75">
      <c r="B21" s="55">
        <v>134</v>
      </c>
      <c r="C21" s="55">
        <v>2</v>
      </c>
      <c r="D21" s="55">
        <v>10</v>
      </c>
      <c r="E21" s="55">
        <v>9</v>
      </c>
      <c r="F21" s="55">
        <v>3</v>
      </c>
      <c r="G21" s="55">
        <v>1</v>
      </c>
      <c r="H21" s="55">
        <v>8</v>
      </c>
      <c r="I21" s="55">
        <v>5.65</v>
      </c>
      <c r="J21" s="55" t="s">
        <v>219</v>
      </c>
      <c r="K21" s="91">
        <v>31</v>
      </c>
      <c r="L21" s="55" t="s">
        <v>17</v>
      </c>
      <c r="M21" s="87" t="s">
        <v>178</v>
      </c>
      <c r="N21" s="54" t="s">
        <v>19</v>
      </c>
      <c r="O21" s="54" t="s">
        <v>195</v>
      </c>
    </row>
    <row r="22" spans="2:15" ht="15.75">
      <c r="B22" s="54">
        <v>136</v>
      </c>
      <c r="C22" s="54">
        <v>9</v>
      </c>
      <c r="D22" s="54">
        <v>5</v>
      </c>
      <c r="E22" s="54">
        <v>5</v>
      </c>
      <c r="F22" s="54">
        <v>3</v>
      </c>
      <c r="G22" s="54">
        <v>6</v>
      </c>
      <c r="H22" s="54">
        <v>3</v>
      </c>
      <c r="I22" s="54">
        <v>5.6499999999999986</v>
      </c>
      <c r="J22" s="54" t="s">
        <v>220</v>
      </c>
      <c r="K22" s="91">
        <v>20</v>
      </c>
      <c r="L22" s="54" t="s">
        <v>38</v>
      </c>
      <c r="M22" s="87" t="s">
        <v>178</v>
      </c>
      <c r="N22" s="54" t="s">
        <v>19</v>
      </c>
      <c r="O22" s="54" t="s">
        <v>195</v>
      </c>
    </row>
    <row r="23" spans="2:15" ht="15.75">
      <c r="B23" s="55">
        <v>124</v>
      </c>
      <c r="C23" s="55">
        <v>5</v>
      </c>
      <c r="D23" s="55">
        <v>7</v>
      </c>
      <c r="E23" s="55">
        <v>7</v>
      </c>
      <c r="F23" s="55">
        <v>5</v>
      </c>
      <c r="G23" s="55">
        <v>3</v>
      </c>
      <c r="H23" s="55">
        <v>5</v>
      </c>
      <c r="I23" s="55">
        <v>5.6000000000000005</v>
      </c>
      <c r="J23" s="55" t="s">
        <v>221</v>
      </c>
      <c r="K23" s="91">
        <v>10</v>
      </c>
      <c r="L23" s="55" t="s">
        <v>38</v>
      </c>
      <c r="M23" s="87" t="s">
        <v>178</v>
      </c>
      <c r="N23" s="54" t="s">
        <v>19</v>
      </c>
      <c r="O23" s="54" t="s">
        <v>195</v>
      </c>
    </row>
    <row r="24" spans="2:15" ht="15.75">
      <c r="B24" s="54">
        <v>8</v>
      </c>
      <c r="C24" s="54">
        <v>7</v>
      </c>
      <c r="D24" s="54">
        <v>6</v>
      </c>
      <c r="E24" s="54">
        <v>2</v>
      </c>
      <c r="F24" s="54">
        <v>8</v>
      </c>
      <c r="G24" s="54">
        <v>1</v>
      </c>
      <c r="H24" s="54">
        <v>4</v>
      </c>
      <c r="I24" s="54">
        <v>5.6</v>
      </c>
      <c r="J24" s="54" t="s">
        <v>222</v>
      </c>
      <c r="K24" s="91">
        <v>0</v>
      </c>
      <c r="L24" s="54" t="s">
        <v>38</v>
      </c>
      <c r="M24" s="87" t="s">
        <v>178</v>
      </c>
      <c r="N24" s="54" t="s">
        <v>19</v>
      </c>
      <c r="O24" s="54" t="s">
        <v>223</v>
      </c>
    </row>
    <row r="25" spans="2:15" ht="15.75">
      <c r="B25" s="55">
        <v>27</v>
      </c>
      <c r="C25" s="55">
        <v>5</v>
      </c>
      <c r="D25" s="55">
        <v>6</v>
      </c>
      <c r="E25" s="55">
        <v>3</v>
      </c>
      <c r="F25" s="55">
        <v>7</v>
      </c>
      <c r="G25" s="55">
        <v>2</v>
      </c>
      <c r="H25" s="55">
        <v>6</v>
      </c>
      <c r="I25" s="55">
        <v>5.5</v>
      </c>
      <c r="J25" s="55" t="s">
        <v>224</v>
      </c>
      <c r="K25" s="91">
        <v>0</v>
      </c>
      <c r="L25" s="55" t="s">
        <v>38</v>
      </c>
      <c r="M25" s="87" t="s">
        <v>178</v>
      </c>
      <c r="N25" s="54" t="s">
        <v>19</v>
      </c>
      <c r="O25" s="54" t="s">
        <v>195</v>
      </c>
    </row>
    <row r="26" spans="2:15" ht="15.75">
      <c r="B26" s="54">
        <v>133</v>
      </c>
      <c r="C26" s="54">
        <v>2</v>
      </c>
      <c r="D26" s="54">
        <v>10</v>
      </c>
      <c r="E26" s="54">
        <v>9</v>
      </c>
      <c r="F26" s="54">
        <v>3</v>
      </c>
      <c r="G26" s="54">
        <v>1</v>
      </c>
      <c r="H26" s="54">
        <v>8</v>
      </c>
      <c r="I26" s="54">
        <v>5.5</v>
      </c>
      <c r="J26" s="54" t="s">
        <v>218</v>
      </c>
      <c r="K26" s="91">
        <v>12.5</v>
      </c>
      <c r="L26" s="54"/>
      <c r="M26" s="87" t="s">
        <v>178</v>
      </c>
      <c r="N26" s="54" t="s">
        <v>19</v>
      </c>
      <c r="O26" s="54" t="s">
        <v>195</v>
      </c>
    </row>
    <row r="27" spans="2:15" ht="15.75">
      <c r="B27" s="55">
        <v>134</v>
      </c>
      <c r="C27" s="55">
        <v>2</v>
      </c>
      <c r="D27" s="55">
        <v>10</v>
      </c>
      <c r="E27" s="55">
        <v>9</v>
      </c>
      <c r="F27" s="55">
        <v>3</v>
      </c>
      <c r="G27" s="55">
        <v>1</v>
      </c>
      <c r="H27" s="55">
        <v>8</v>
      </c>
      <c r="I27" s="55">
        <v>5.5</v>
      </c>
      <c r="J27" s="55" t="s">
        <v>219</v>
      </c>
      <c r="K27" s="91">
        <v>31</v>
      </c>
      <c r="L27" s="55"/>
      <c r="M27" s="87" t="s">
        <v>178</v>
      </c>
      <c r="N27" s="54" t="s">
        <v>19</v>
      </c>
      <c r="O27" s="54" t="s">
        <v>195</v>
      </c>
    </row>
    <row r="28" spans="2:15" ht="15.75">
      <c r="B28" s="55">
        <v>131</v>
      </c>
      <c r="C28" s="55">
        <v>5</v>
      </c>
      <c r="D28" s="55">
        <v>5</v>
      </c>
      <c r="E28" s="55">
        <v>8</v>
      </c>
      <c r="F28" s="55">
        <v>5</v>
      </c>
      <c r="G28" s="55">
        <v>1</v>
      </c>
      <c r="H28" s="55">
        <v>6</v>
      </c>
      <c r="I28" s="55">
        <v>5.3</v>
      </c>
      <c r="J28" s="55" t="s">
        <v>225</v>
      </c>
      <c r="K28" s="91">
        <v>4</v>
      </c>
      <c r="L28" s="55" t="s">
        <v>51</v>
      </c>
      <c r="M28" s="87" t="s">
        <v>178</v>
      </c>
      <c r="N28" s="54" t="s">
        <v>41</v>
      </c>
      <c r="O28" s="54" t="s">
        <v>24</v>
      </c>
    </row>
    <row r="29" spans="2:15" ht="15.75">
      <c r="B29" s="54">
        <v>15</v>
      </c>
      <c r="C29" s="54">
        <v>3</v>
      </c>
      <c r="D29" s="54">
        <v>7</v>
      </c>
      <c r="E29" s="54">
        <v>6</v>
      </c>
      <c r="F29" s="54">
        <v>7</v>
      </c>
      <c r="G29" s="54">
        <v>1</v>
      </c>
      <c r="H29" s="54">
        <v>5</v>
      </c>
      <c r="I29" s="54">
        <v>5.2</v>
      </c>
      <c r="J29" s="54" t="s">
        <v>226</v>
      </c>
      <c r="K29" s="91">
        <v>0</v>
      </c>
      <c r="L29" s="54" t="s">
        <v>38</v>
      </c>
      <c r="M29" s="87" t="s">
        <v>178</v>
      </c>
      <c r="N29" s="54" t="s">
        <v>19</v>
      </c>
      <c r="O29" s="54" t="s">
        <v>195</v>
      </c>
    </row>
    <row r="30" spans="2:15" ht="15.75">
      <c r="B30" s="55">
        <v>140</v>
      </c>
      <c r="C30" s="55">
        <v>6</v>
      </c>
      <c r="D30" s="55">
        <v>6</v>
      </c>
      <c r="E30" s="55">
        <v>3</v>
      </c>
      <c r="F30" s="55">
        <v>3</v>
      </c>
      <c r="G30" s="55">
        <v>4</v>
      </c>
      <c r="H30" s="55">
        <v>5</v>
      </c>
      <c r="I30" s="55">
        <v>5.05</v>
      </c>
      <c r="J30" s="55" t="s">
        <v>227</v>
      </c>
      <c r="K30" s="91">
        <v>1.5</v>
      </c>
      <c r="L30" s="55" t="s">
        <v>51</v>
      </c>
      <c r="M30" s="87" t="s">
        <v>178</v>
      </c>
      <c r="N30" s="54" t="s">
        <v>19</v>
      </c>
      <c r="O30" s="54" t="s">
        <v>195</v>
      </c>
    </row>
    <row r="31" spans="2:15" ht="15.75">
      <c r="B31" s="55">
        <v>130</v>
      </c>
      <c r="C31" s="55">
        <v>5</v>
      </c>
      <c r="D31" s="55">
        <v>6</v>
      </c>
      <c r="E31" s="55">
        <v>5</v>
      </c>
      <c r="F31" s="55">
        <v>3</v>
      </c>
      <c r="G31" s="55">
        <v>2</v>
      </c>
      <c r="H31" s="55">
        <v>2</v>
      </c>
      <c r="I31" s="55">
        <v>4.45</v>
      </c>
      <c r="J31" s="55" t="s">
        <v>228</v>
      </c>
      <c r="K31" s="91">
        <v>1.5</v>
      </c>
      <c r="L31" s="55" t="s">
        <v>38</v>
      </c>
      <c r="M31" s="87" t="s">
        <v>178</v>
      </c>
      <c r="N31" s="54" t="s">
        <v>19</v>
      </c>
      <c r="O31" s="54" t="s">
        <v>195</v>
      </c>
    </row>
    <row r="32" spans="2:15" ht="15.75">
      <c r="B32" s="55">
        <v>125</v>
      </c>
      <c r="C32" s="55">
        <v>5</v>
      </c>
      <c r="D32" s="55">
        <v>5</v>
      </c>
      <c r="E32" s="55">
        <v>1</v>
      </c>
      <c r="F32" s="55">
        <v>3</v>
      </c>
      <c r="G32" s="55">
        <v>2</v>
      </c>
      <c r="H32" s="55">
        <v>5</v>
      </c>
      <c r="I32" s="55">
        <v>4.25</v>
      </c>
      <c r="J32" s="55" t="s">
        <v>229</v>
      </c>
      <c r="K32" s="91">
        <v>3</v>
      </c>
      <c r="L32" s="55" t="s">
        <v>38</v>
      </c>
      <c r="M32" s="87" t="s">
        <v>178</v>
      </c>
      <c r="N32" s="54" t="s">
        <v>19</v>
      </c>
      <c r="O32" s="54" t="s">
        <v>195</v>
      </c>
    </row>
    <row r="33" spans="2:15" ht="15.75">
      <c r="B33" s="55">
        <v>132</v>
      </c>
      <c r="C33" s="55">
        <v>1</v>
      </c>
      <c r="D33" s="55">
        <v>5</v>
      </c>
      <c r="E33" s="55">
        <v>7</v>
      </c>
      <c r="F33" s="55">
        <v>3</v>
      </c>
      <c r="G33" s="55">
        <v>1</v>
      </c>
      <c r="H33" s="55">
        <v>5</v>
      </c>
      <c r="I33" s="55">
        <v>3.6</v>
      </c>
      <c r="J33" s="55" t="s">
        <v>230</v>
      </c>
      <c r="K33" s="91">
        <v>8</v>
      </c>
      <c r="L33" s="55" t="s">
        <v>51</v>
      </c>
      <c r="M33" s="87" t="s">
        <v>178</v>
      </c>
      <c r="N33" s="54" t="s">
        <v>19</v>
      </c>
      <c r="O33" s="54" t="s">
        <v>195</v>
      </c>
    </row>
    <row r="34" spans="2:15" ht="15.75">
      <c r="B34" s="54"/>
      <c r="C34" s="54"/>
      <c r="D34" s="54"/>
      <c r="E34" s="54"/>
      <c r="F34" s="54"/>
      <c r="G34" s="54"/>
      <c r="H34" s="54"/>
      <c r="I34" s="54"/>
      <c r="J34" s="61" t="s">
        <v>231</v>
      </c>
      <c r="K34" s="92"/>
      <c r="L34" s="54" t="s">
        <v>138</v>
      </c>
      <c r="M34" s="87" t="s">
        <v>178</v>
      </c>
      <c r="N34" s="54" t="s">
        <v>19</v>
      </c>
      <c r="O34" s="54" t="s">
        <v>232</v>
      </c>
    </row>
    <row r="35" spans="2:15" ht="15.75">
      <c r="B35" s="55"/>
      <c r="C35" s="55"/>
      <c r="D35" s="55"/>
      <c r="E35" s="55"/>
      <c r="F35" s="55"/>
      <c r="G35" s="55"/>
      <c r="H35" s="55"/>
      <c r="I35" s="55"/>
      <c r="J35" s="61" t="s">
        <v>233</v>
      </c>
      <c r="K35" s="92"/>
      <c r="L35" s="55" t="s">
        <v>234</v>
      </c>
      <c r="M35" s="87" t="s">
        <v>178</v>
      </c>
      <c r="N35" s="54" t="s">
        <v>41</v>
      </c>
      <c r="O35" s="54" t="s">
        <v>235</v>
      </c>
    </row>
    <row r="36" spans="2:15" ht="15.75">
      <c r="B36" s="54"/>
      <c r="C36" s="54"/>
      <c r="D36" s="54"/>
      <c r="E36" s="54"/>
      <c r="F36" s="54"/>
      <c r="G36" s="54"/>
      <c r="H36" s="54"/>
      <c r="I36" s="54"/>
      <c r="J36" s="61" t="s">
        <v>236</v>
      </c>
      <c r="K36" s="92"/>
      <c r="L36" s="54" t="s">
        <v>237</v>
      </c>
      <c r="M36" s="87" t="s">
        <v>178</v>
      </c>
      <c r="N36" s="54" t="s">
        <v>19</v>
      </c>
      <c r="O36" s="54" t="s">
        <v>217</v>
      </c>
    </row>
    <row r="37" spans="2:15" ht="15.75">
      <c r="B37" s="55"/>
      <c r="C37" s="55"/>
      <c r="D37" s="55"/>
      <c r="E37" s="55"/>
      <c r="F37" s="55"/>
      <c r="G37" s="55"/>
      <c r="H37" s="55"/>
      <c r="I37" s="55"/>
      <c r="J37" s="61" t="s">
        <v>238</v>
      </c>
      <c r="K37" s="92"/>
      <c r="L37" s="55" t="s">
        <v>38</v>
      </c>
      <c r="M37" s="87" t="s">
        <v>178</v>
      </c>
      <c r="N37" s="54" t="s">
        <v>19</v>
      </c>
      <c r="O37" s="54" t="s">
        <v>195</v>
      </c>
    </row>
    <row r="38" spans="2:15" ht="15.75">
      <c r="B38" s="60"/>
      <c r="C38" s="60"/>
      <c r="D38" s="60"/>
      <c r="E38" s="60"/>
      <c r="F38" s="60"/>
      <c r="G38" s="60"/>
      <c r="H38" s="60"/>
      <c r="I38" s="60"/>
      <c r="J38" s="63" t="s">
        <v>239</v>
      </c>
      <c r="K38" s="93"/>
      <c r="L38" s="60" t="s">
        <v>86</v>
      </c>
      <c r="M38" s="88" t="s">
        <v>178</v>
      </c>
      <c r="N38" s="60" t="s">
        <v>240</v>
      </c>
      <c r="O38" s="60"/>
    </row>
    <row r="39" spans="2:15" ht="15.75">
      <c r="B39" s="60" t="s">
        <v>176</v>
      </c>
      <c r="C39" s="60"/>
      <c r="D39" s="60"/>
      <c r="E39" s="60"/>
      <c r="F39" s="60"/>
      <c r="G39" s="60"/>
      <c r="H39" s="60"/>
      <c r="I39" s="60"/>
      <c r="J39" s="108"/>
      <c r="K39" s="109">
        <f>SUBTOTAL(109,Table17[Time Taken])</f>
        <v>505.5</v>
      </c>
      <c r="L39" s="60"/>
      <c r="M39" s="88"/>
      <c r="N39" s="60"/>
      <c r="O39" s="60">
        <f>SUBTOTAL(103,Table17[same way diff way])</f>
        <v>34</v>
      </c>
    </row>
    <row r="40" spans="2:15" ht="15.75">
      <c r="B40" s="54">
        <v>36</v>
      </c>
      <c r="C40" s="54">
        <v>10</v>
      </c>
      <c r="D40" s="54">
        <v>6</v>
      </c>
      <c r="E40" s="54">
        <v>3</v>
      </c>
      <c r="F40" s="54">
        <v>6</v>
      </c>
      <c r="G40" s="54">
        <v>6</v>
      </c>
      <c r="H40" s="54">
        <v>4</v>
      </c>
      <c r="I40" s="54">
        <v>6.1</v>
      </c>
      <c r="J40" s="54" t="s">
        <v>133</v>
      </c>
      <c r="K40" s="54">
        <v>176</v>
      </c>
      <c r="L40" s="54" t="s">
        <v>134</v>
      </c>
      <c r="M40" s="54" t="s">
        <v>178</v>
      </c>
      <c r="N40" s="59" t="s">
        <v>19</v>
      </c>
      <c r="O40" s="59" t="s">
        <v>152</v>
      </c>
    </row>
    <row r="92" spans="5:5">
      <c r="E92" t="s">
        <v>241</v>
      </c>
    </row>
  </sheetData>
  <pageMargins left="0.7" right="0.7" top="0.75" bottom="0.75" header="0.3" footer="0.3"/>
  <pageSetup paperSize="8" scale="6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43"/>
  <sheetViews>
    <sheetView topLeftCell="I1" zoomScale="90" zoomScaleNormal="90" workbookViewId="0">
      <selection activeCell="J46" sqref="J46"/>
    </sheetView>
  </sheetViews>
  <sheetFormatPr defaultRowHeight="15"/>
  <cols>
    <col min="2" max="2" width="18.42578125" customWidth="1"/>
    <col min="4" max="4" width="9.85546875" customWidth="1"/>
    <col min="5" max="5" width="18.85546875" customWidth="1"/>
    <col min="6" max="6" width="9.42578125" customWidth="1"/>
    <col min="7" max="7" width="14.85546875" customWidth="1"/>
    <col min="9" max="9" width="15.5703125" customWidth="1"/>
    <col min="10" max="10" width="69.5703125" customWidth="1"/>
    <col min="11" max="11" width="14.28515625" customWidth="1"/>
    <col min="12" max="12" width="12.140625" customWidth="1"/>
    <col min="14" max="14" width="21.28515625" customWidth="1"/>
    <col min="15" max="15" width="21.140625" customWidth="1"/>
    <col min="17" max="17" width="29.140625" customWidth="1"/>
  </cols>
  <sheetData>
    <row r="2" spans="2:17" ht="15.75">
      <c r="B2" s="47" t="s">
        <v>0</v>
      </c>
      <c r="C2" s="47" t="s">
        <v>1</v>
      </c>
      <c r="D2" s="47" t="s">
        <v>2</v>
      </c>
      <c r="E2" s="47" t="s">
        <v>3</v>
      </c>
      <c r="F2" s="47" t="s">
        <v>4</v>
      </c>
      <c r="G2" s="47" t="s">
        <v>5</v>
      </c>
      <c r="H2" s="47" t="s">
        <v>6</v>
      </c>
      <c r="I2" s="47" t="s">
        <v>7</v>
      </c>
      <c r="J2" s="47" t="s">
        <v>8</v>
      </c>
      <c r="K2" s="47" t="s">
        <v>9</v>
      </c>
      <c r="L2" s="47" t="s">
        <v>10</v>
      </c>
      <c r="M2" s="47" t="s">
        <v>11</v>
      </c>
      <c r="N2" s="47" t="s">
        <v>131</v>
      </c>
      <c r="O2" s="47" t="s">
        <v>242</v>
      </c>
      <c r="P2" s="47" t="s">
        <v>243</v>
      </c>
      <c r="Q2" s="47" t="s">
        <v>244</v>
      </c>
    </row>
    <row r="3" spans="2:17" ht="15.75">
      <c r="B3" s="55">
        <v>1</v>
      </c>
      <c r="C3" s="55">
        <v>10</v>
      </c>
      <c r="D3" s="55">
        <v>10</v>
      </c>
      <c r="E3" s="55">
        <v>10</v>
      </c>
      <c r="F3" s="55">
        <v>1</v>
      </c>
      <c r="G3" s="55">
        <v>10</v>
      </c>
      <c r="H3" s="55">
        <v>10</v>
      </c>
      <c r="I3" s="55">
        <v>9.5500000000000007</v>
      </c>
      <c r="J3" s="55" t="s">
        <v>245</v>
      </c>
      <c r="K3" s="55">
        <v>242</v>
      </c>
      <c r="L3" s="55" t="s">
        <v>51</v>
      </c>
      <c r="M3" s="55" t="s">
        <v>246</v>
      </c>
      <c r="N3" s="59" t="s">
        <v>19</v>
      </c>
      <c r="O3" s="59"/>
      <c r="P3" s="59" t="s">
        <v>247</v>
      </c>
      <c r="Q3" s="59"/>
    </row>
    <row r="4" spans="2:17" ht="15.75">
      <c r="B4" s="54">
        <v>160</v>
      </c>
      <c r="C4" s="54">
        <v>10</v>
      </c>
      <c r="D4" s="54">
        <v>10</v>
      </c>
      <c r="E4" s="54">
        <v>8</v>
      </c>
      <c r="F4" s="54">
        <v>4</v>
      </c>
      <c r="G4" s="54">
        <v>7</v>
      </c>
      <c r="H4" s="54">
        <v>10</v>
      </c>
      <c r="I4" s="54">
        <v>8.6</v>
      </c>
      <c r="J4" s="54" t="s">
        <v>248</v>
      </c>
      <c r="K4" s="54">
        <v>130</v>
      </c>
      <c r="L4" s="54" t="s">
        <v>51</v>
      </c>
      <c r="M4" s="54" t="s">
        <v>246</v>
      </c>
      <c r="N4" s="54" t="s">
        <v>19</v>
      </c>
      <c r="O4" s="54"/>
      <c r="P4" s="54"/>
      <c r="Q4" s="54"/>
    </row>
    <row r="5" spans="2:17" ht="15.75">
      <c r="B5" s="55">
        <v>160</v>
      </c>
      <c r="C5" s="55">
        <v>10</v>
      </c>
      <c r="D5" s="55">
        <v>10</v>
      </c>
      <c r="E5" s="55">
        <v>8</v>
      </c>
      <c r="F5" s="55">
        <v>4</v>
      </c>
      <c r="G5" s="55">
        <v>7</v>
      </c>
      <c r="H5" s="55">
        <v>10</v>
      </c>
      <c r="I5" s="55">
        <v>8.4499999999999993</v>
      </c>
      <c r="J5" s="55" t="s">
        <v>248</v>
      </c>
      <c r="K5" s="55">
        <v>130</v>
      </c>
      <c r="L5" s="55"/>
      <c r="M5" s="55" t="s">
        <v>246</v>
      </c>
      <c r="N5" s="54"/>
      <c r="O5" s="54"/>
      <c r="P5" s="54"/>
      <c r="Q5" s="54"/>
    </row>
    <row r="6" spans="2:17" ht="15.75">
      <c r="B6" s="54">
        <v>2</v>
      </c>
      <c r="C6" s="54">
        <v>10</v>
      </c>
      <c r="D6" s="54">
        <v>10</v>
      </c>
      <c r="E6" s="54">
        <v>6</v>
      </c>
      <c r="F6" s="54">
        <v>7</v>
      </c>
      <c r="G6" s="54">
        <v>5</v>
      </c>
      <c r="H6" s="54">
        <v>8</v>
      </c>
      <c r="I6" s="54">
        <v>8.35</v>
      </c>
      <c r="J6" s="54" t="s">
        <v>249</v>
      </c>
      <c r="K6" s="54">
        <v>132</v>
      </c>
      <c r="L6" s="54" t="s">
        <v>38</v>
      </c>
      <c r="M6" s="54" t="s">
        <v>246</v>
      </c>
      <c r="N6" s="54" t="s">
        <v>19</v>
      </c>
      <c r="O6" s="54" t="s">
        <v>250</v>
      </c>
      <c r="P6" s="54"/>
      <c r="Q6" s="54"/>
    </row>
    <row r="7" spans="2:17" ht="15.75">
      <c r="B7" s="55">
        <v>116</v>
      </c>
      <c r="C7" s="55">
        <v>5</v>
      </c>
      <c r="D7" s="55">
        <v>8</v>
      </c>
      <c r="E7" s="55">
        <v>8</v>
      </c>
      <c r="F7" s="55">
        <v>6</v>
      </c>
      <c r="G7" s="55">
        <v>4</v>
      </c>
      <c r="H7" s="55">
        <v>9</v>
      </c>
      <c r="I7" s="55">
        <v>6.8500000000000005</v>
      </c>
      <c r="J7" s="55" t="s">
        <v>251</v>
      </c>
      <c r="K7" s="55">
        <v>726</v>
      </c>
      <c r="L7" s="55" t="s">
        <v>51</v>
      </c>
      <c r="M7" s="55" t="s">
        <v>246</v>
      </c>
      <c r="N7" s="54" t="s">
        <v>19</v>
      </c>
      <c r="O7" s="54"/>
      <c r="P7" s="54"/>
      <c r="Q7" s="54"/>
    </row>
    <row r="8" spans="2:17" ht="15.75">
      <c r="B8" s="54">
        <v>117</v>
      </c>
      <c r="C8" s="54">
        <v>6</v>
      </c>
      <c r="D8" s="54">
        <v>7</v>
      </c>
      <c r="E8" s="54">
        <v>6</v>
      </c>
      <c r="F8" s="54">
        <v>6</v>
      </c>
      <c r="G8" s="54">
        <v>3</v>
      </c>
      <c r="H8" s="54">
        <v>9</v>
      </c>
      <c r="I8" s="54">
        <v>6.7</v>
      </c>
      <c r="J8" s="54" t="s">
        <v>252</v>
      </c>
      <c r="K8" s="54">
        <v>348</v>
      </c>
      <c r="L8" s="54" t="s">
        <v>51</v>
      </c>
      <c r="M8" s="54" t="s">
        <v>246</v>
      </c>
      <c r="N8" s="54" t="s">
        <v>19</v>
      </c>
      <c r="O8" s="54"/>
      <c r="P8" s="54"/>
      <c r="Q8" s="54"/>
    </row>
    <row r="9" spans="2:17" ht="15.75">
      <c r="B9" s="55">
        <v>118</v>
      </c>
      <c r="C9" s="55">
        <v>4</v>
      </c>
      <c r="D9" s="55">
        <v>6</v>
      </c>
      <c r="E9" s="55">
        <v>8</v>
      </c>
      <c r="F9" s="55">
        <v>8</v>
      </c>
      <c r="G9" s="55">
        <v>3</v>
      </c>
      <c r="H9" s="55">
        <v>9</v>
      </c>
      <c r="I9" s="55">
        <v>6.55</v>
      </c>
      <c r="J9" s="55" t="s">
        <v>253</v>
      </c>
      <c r="K9" s="55">
        <v>60</v>
      </c>
      <c r="L9" s="55" t="s">
        <v>17</v>
      </c>
      <c r="M9" s="55" t="s">
        <v>246</v>
      </c>
      <c r="N9" s="54" t="s">
        <v>19</v>
      </c>
      <c r="O9" s="54"/>
      <c r="P9" s="54"/>
      <c r="Q9" s="54"/>
    </row>
    <row r="10" spans="2:17" ht="15.75">
      <c r="B10" s="54">
        <v>119</v>
      </c>
      <c r="C10" s="54">
        <v>3</v>
      </c>
      <c r="D10" s="54">
        <v>9</v>
      </c>
      <c r="E10" s="54">
        <v>8</v>
      </c>
      <c r="F10" s="54">
        <v>8</v>
      </c>
      <c r="G10" s="54">
        <v>1</v>
      </c>
      <c r="H10" s="54">
        <v>9</v>
      </c>
      <c r="I10" s="54">
        <v>6.55</v>
      </c>
      <c r="J10" s="54" t="s">
        <v>254</v>
      </c>
      <c r="K10" s="54">
        <v>6</v>
      </c>
      <c r="L10" s="54" t="s">
        <v>17</v>
      </c>
      <c r="M10" s="54" t="s">
        <v>246</v>
      </c>
      <c r="N10" s="54" t="s">
        <v>19</v>
      </c>
      <c r="O10" s="54"/>
      <c r="P10" s="54"/>
      <c r="Q10" s="54"/>
    </row>
    <row r="11" spans="2:17" ht="15.75">
      <c r="B11" s="55">
        <v>161</v>
      </c>
      <c r="C11" s="55">
        <v>4</v>
      </c>
      <c r="D11" s="55">
        <v>10</v>
      </c>
      <c r="E11" s="55">
        <v>8</v>
      </c>
      <c r="F11" s="55">
        <v>1</v>
      </c>
      <c r="G11" s="55">
        <v>1</v>
      </c>
      <c r="H11" s="55">
        <v>10</v>
      </c>
      <c r="I11" s="55">
        <v>6.35</v>
      </c>
      <c r="J11" s="55" t="s">
        <v>255</v>
      </c>
      <c r="K11" s="55">
        <v>25</v>
      </c>
      <c r="L11" s="55" t="s">
        <v>51</v>
      </c>
      <c r="M11" s="55" t="s">
        <v>246</v>
      </c>
      <c r="N11" s="54" t="s">
        <v>19</v>
      </c>
      <c r="O11" s="54"/>
      <c r="P11" s="54"/>
      <c r="Q11" s="54"/>
    </row>
    <row r="12" spans="2:17" ht="15.75">
      <c r="B12" s="54">
        <v>120</v>
      </c>
      <c r="C12" s="54">
        <v>3</v>
      </c>
      <c r="D12" s="54">
        <v>8</v>
      </c>
      <c r="E12" s="54">
        <v>7</v>
      </c>
      <c r="F12" s="54">
        <v>7</v>
      </c>
      <c r="G12" s="54">
        <v>1</v>
      </c>
      <c r="H12" s="54">
        <v>7</v>
      </c>
      <c r="I12" s="54">
        <v>5.8</v>
      </c>
      <c r="J12" s="54" t="s">
        <v>256</v>
      </c>
      <c r="K12" s="54">
        <v>153</v>
      </c>
      <c r="L12" s="54" t="s">
        <v>17</v>
      </c>
      <c r="M12" s="54" t="s">
        <v>246</v>
      </c>
      <c r="N12" s="54" t="s">
        <v>257</v>
      </c>
      <c r="O12" s="54"/>
      <c r="P12" s="54"/>
      <c r="Q12" s="54"/>
    </row>
    <row r="13" spans="2:17" ht="15.75">
      <c r="B13" s="55">
        <v>121</v>
      </c>
      <c r="C13" s="55">
        <v>3</v>
      </c>
      <c r="D13" s="55">
        <v>6</v>
      </c>
      <c r="E13" s="55">
        <v>5</v>
      </c>
      <c r="F13" s="55">
        <v>6</v>
      </c>
      <c r="G13" s="55">
        <v>4</v>
      </c>
      <c r="H13" s="55">
        <v>8</v>
      </c>
      <c r="I13" s="55">
        <v>5.6</v>
      </c>
      <c r="J13" s="55" t="s">
        <v>258</v>
      </c>
      <c r="K13" s="55">
        <v>338</v>
      </c>
      <c r="L13" s="55" t="s">
        <v>51</v>
      </c>
      <c r="M13" s="55" t="s">
        <v>246</v>
      </c>
      <c r="N13" s="54" t="s">
        <v>19</v>
      </c>
      <c r="O13" s="54"/>
      <c r="P13" s="54"/>
      <c r="Q13" s="54"/>
    </row>
    <row r="14" spans="2:17" ht="15.75">
      <c r="B14" s="54">
        <v>159</v>
      </c>
      <c r="C14" s="54">
        <v>4</v>
      </c>
      <c r="D14" s="54">
        <v>8</v>
      </c>
      <c r="E14" s="54">
        <v>6</v>
      </c>
      <c r="F14" s="54">
        <v>1</v>
      </c>
      <c r="G14" s="54">
        <v>1</v>
      </c>
      <c r="H14" s="54">
        <v>10</v>
      </c>
      <c r="I14" s="54">
        <v>5.6</v>
      </c>
      <c r="J14" s="54" t="s">
        <v>259</v>
      </c>
      <c r="K14" s="54">
        <v>17</v>
      </c>
      <c r="L14" s="54" t="s">
        <v>51</v>
      </c>
      <c r="M14" s="54" t="s">
        <v>246</v>
      </c>
      <c r="N14" s="54" t="s">
        <v>19</v>
      </c>
      <c r="O14" s="54"/>
      <c r="P14" s="54"/>
      <c r="Q14" s="54"/>
    </row>
    <row r="15" spans="2:17" ht="15.75">
      <c r="B15" s="55">
        <v>122</v>
      </c>
      <c r="C15" s="55">
        <v>5</v>
      </c>
      <c r="D15" s="55">
        <v>3</v>
      </c>
      <c r="E15" s="55">
        <v>2</v>
      </c>
      <c r="F15" s="55">
        <v>3</v>
      </c>
      <c r="G15" s="55">
        <v>3</v>
      </c>
      <c r="H15" s="55">
        <v>6</v>
      </c>
      <c r="I15" s="55">
        <v>3.85</v>
      </c>
      <c r="J15" s="55" t="s">
        <v>260</v>
      </c>
      <c r="K15" s="55">
        <v>6</v>
      </c>
      <c r="L15" s="55" t="s">
        <v>261</v>
      </c>
      <c r="M15" s="55" t="s">
        <v>246</v>
      </c>
      <c r="N15" s="54"/>
      <c r="O15" s="54"/>
      <c r="P15" s="54"/>
      <c r="Q15" s="54" t="s">
        <v>262</v>
      </c>
    </row>
    <row r="16" spans="2:17" ht="15.75">
      <c r="B16" s="54"/>
      <c r="C16" s="54">
        <v>6</v>
      </c>
      <c r="D16" s="54">
        <v>6</v>
      </c>
      <c r="E16" s="54">
        <v>6</v>
      </c>
      <c r="F16" s="54">
        <v>3</v>
      </c>
      <c r="G16" s="54">
        <v>10</v>
      </c>
      <c r="H16" s="54">
        <v>5</v>
      </c>
      <c r="I16" s="54"/>
      <c r="J16" s="56" t="s">
        <v>263</v>
      </c>
      <c r="K16" s="56" t="e">
        <v>#N/A</v>
      </c>
      <c r="L16" s="54" t="s">
        <v>38</v>
      </c>
      <c r="M16" s="54" t="s">
        <v>246</v>
      </c>
      <c r="N16" s="54" t="s">
        <v>264</v>
      </c>
      <c r="O16" s="54" t="s">
        <v>265</v>
      </c>
      <c r="P16" s="54"/>
      <c r="Q16" s="54"/>
    </row>
    <row r="17" spans="2:17" ht="15.75">
      <c r="B17" s="55"/>
      <c r="C17" s="55">
        <v>7</v>
      </c>
      <c r="D17" s="55">
        <v>8</v>
      </c>
      <c r="E17" s="55">
        <v>7</v>
      </c>
      <c r="F17" s="55">
        <v>7</v>
      </c>
      <c r="G17" s="55">
        <v>3</v>
      </c>
      <c r="H17" s="55">
        <v>6</v>
      </c>
      <c r="I17" s="55"/>
      <c r="J17" s="57" t="s">
        <v>266</v>
      </c>
      <c r="K17" s="57" t="e">
        <v>#N/A</v>
      </c>
      <c r="L17" s="55" t="s">
        <v>51</v>
      </c>
      <c r="M17" s="55" t="s">
        <v>246</v>
      </c>
      <c r="N17" s="54" t="s">
        <v>267</v>
      </c>
      <c r="O17" s="54"/>
      <c r="P17" s="54"/>
      <c r="Q17" s="54"/>
    </row>
    <row r="18" spans="2:17" ht="15.75">
      <c r="B18" s="54"/>
      <c r="C18" s="54"/>
      <c r="D18" s="54"/>
      <c r="E18" s="54"/>
      <c r="F18" s="54"/>
      <c r="G18" s="54"/>
      <c r="H18" s="54"/>
      <c r="I18" s="54"/>
      <c r="J18" s="56" t="s">
        <v>268</v>
      </c>
      <c r="K18" s="56" t="e">
        <v>#N/A</v>
      </c>
      <c r="L18" s="54" t="s">
        <v>38</v>
      </c>
      <c r="M18" s="54" t="s">
        <v>246</v>
      </c>
      <c r="N18" s="54" t="s">
        <v>267</v>
      </c>
      <c r="O18" s="54"/>
      <c r="P18" s="54"/>
      <c r="Q18" s="54"/>
    </row>
    <row r="19" spans="2:17" ht="15.75">
      <c r="B19" s="55"/>
      <c r="C19" s="55"/>
      <c r="D19" s="55"/>
      <c r="E19" s="55"/>
      <c r="F19" s="55"/>
      <c r="G19" s="55"/>
      <c r="H19" s="55"/>
      <c r="I19" s="55"/>
      <c r="J19" s="57" t="s">
        <v>269</v>
      </c>
      <c r="K19" s="57" t="e">
        <v>#N/A</v>
      </c>
      <c r="L19" s="55" t="s">
        <v>17</v>
      </c>
      <c r="M19" s="55" t="s">
        <v>246</v>
      </c>
      <c r="N19" s="54" t="s">
        <v>19</v>
      </c>
      <c r="O19" s="54"/>
      <c r="P19" s="54"/>
      <c r="Q19" s="54"/>
    </row>
    <row r="20" spans="2:17" ht="15.75">
      <c r="B20" s="54"/>
      <c r="C20" s="54"/>
      <c r="D20" s="54"/>
      <c r="E20" s="54"/>
      <c r="F20" s="54"/>
      <c r="G20" s="54"/>
      <c r="H20" s="54"/>
      <c r="I20" s="54"/>
      <c r="J20" s="56" t="s">
        <v>270</v>
      </c>
      <c r="K20" s="56" t="e">
        <v>#N/A</v>
      </c>
      <c r="L20" s="54" t="s">
        <v>51</v>
      </c>
      <c r="M20" s="54" t="s">
        <v>246</v>
      </c>
      <c r="N20" s="54" t="s">
        <v>271</v>
      </c>
      <c r="O20" s="54"/>
      <c r="P20" s="54"/>
      <c r="Q20" s="54"/>
    </row>
    <row r="21" spans="2:17" ht="15.75">
      <c r="B21" s="55"/>
      <c r="C21" s="55"/>
      <c r="D21" s="55"/>
      <c r="E21" s="55"/>
      <c r="F21" s="55"/>
      <c r="G21" s="55"/>
      <c r="H21" s="55"/>
      <c r="I21" s="55"/>
      <c r="J21" s="57" t="s">
        <v>272</v>
      </c>
      <c r="K21" s="57" t="e">
        <v>#N/A</v>
      </c>
      <c r="L21" s="55" t="s">
        <v>38</v>
      </c>
      <c r="M21" s="55" t="s">
        <v>246</v>
      </c>
      <c r="N21" s="54" t="s">
        <v>271</v>
      </c>
      <c r="O21" s="54"/>
      <c r="P21" s="54"/>
      <c r="Q21" s="54"/>
    </row>
    <row r="22" spans="2:17" ht="15.75">
      <c r="B22" s="54"/>
      <c r="C22" s="54"/>
      <c r="D22" s="54"/>
      <c r="E22" s="54"/>
      <c r="F22" s="54"/>
      <c r="G22" s="54"/>
      <c r="H22" s="54"/>
      <c r="I22" s="54"/>
      <c r="J22" s="56" t="s">
        <v>273</v>
      </c>
      <c r="K22" s="56" t="e">
        <v>#N/A</v>
      </c>
      <c r="L22" s="54"/>
      <c r="M22" s="54" t="s">
        <v>246</v>
      </c>
      <c r="N22" s="54" t="s">
        <v>271</v>
      </c>
      <c r="O22" s="54"/>
      <c r="P22" s="54"/>
      <c r="Q22" s="54"/>
    </row>
    <row r="23" spans="2:17" ht="15.75">
      <c r="B23" s="55"/>
      <c r="C23" s="55"/>
      <c r="D23" s="55"/>
      <c r="E23" s="55"/>
      <c r="F23" s="55"/>
      <c r="G23" s="55"/>
      <c r="H23" s="55"/>
      <c r="I23" s="55"/>
      <c r="J23" s="57" t="s">
        <v>274</v>
      </c>
      <c r="K23" s="57" t="e">
        <v>#N/A</v>
      </c>
      <c r="L23" s="55" t="s">
        <v>237</v>
      </c>
      <c r="M23" s="55" t="s">
        <v>246</v>
      </c>
      <c r="N23" s="54" t="s">
        <v>267</v>
      </c>
      <c r="O23" s="54"/>
      <c r="P23" s="54"/>
      <c r="Q23" s="54"/>
    </row>
    <row r="24" spans="2:17" ht="15.75">
      <c r="B24" s="54"/>
      <c r="C24" s="54"/>
      <c r="D24" s="54"/>
      <c r="E24" s="54"/>
      <c r="F24" s="54"/>
      <c r="G24" s="54"/>
      <c r="H24" s="54"/>
      <c r="I24" s="54"/>
      <c r="J24" s="56" t="s">
        <v>275</v>
      </c>
      <c r="K24" s="56" t="e">
        <v>#N/A</v>
      </c>
      <c r="L24" s="54" t="s">
        <v>38</v>
      </c>
      <c r="M24" s="54" t="s">
        <v>246</v>
      </c>
      <c r="N24" s="54" t="s">
        <v>267</v>
      </c>
      <c r="O24" s="54"/>
      <c r="P24" s="54"/>
      <c r="Q24" s="54"/>
    </row>
    <row r="25" spans="2:17" ht="15.75">
      <c r="B25" s="55"/>
      <c r="C25" s="55"/>
      <c r="D25" s="55"/>
      <c r="E25" s="55"/>
      <c r="F25" s="55"/>
      <c r="G25" s="55"/>
      <c r="H25" s="55"/>
      <c r="I25" s="55"/>
      <c r="J25" s="57" t="s">
        <v>276</v>
      </c>
      <c r="K25" s="57" t="e">
        <v>#N/A</v>
      </c>
      <c r="L25" s="55"/>
      <c r="M25" s="55" t="s">
        <v>246</v>
      </c>
      <c r="N25" s="54"/>
      <c r="O25" s="54"/>
      <c r="P25" s="54"/>
      <c r="Q25" s="54"/>
    </row>
    <row r="26" spans="2:17" ht="15.75">
      <c r="B26" s="54"/>
      <c r="C26" s="54"/>
      <c r="D26" s="54"/>
      <c r="E26" s="54"/>
      <c r="F26" s="54"/>
      <c r="G26" s="54"/>
      <c r="H26" s="54"/>
      <c r="I26" s="54"/>
      <c r="J26" s="56" t="s">
        <v>277</v>
      </c>
      <c r="K26" s="56" t="e">
        <v>#N/A</v>
      </c>
      <c r="L26" s="54" t="s">
        <v>138</v>
      </c>
      <c r="M26" s="54" t="s">
        <v>246</v>
      </c>
      <c r="N26" s="54"/>
      <c r="O26" s="54"/>
      <c r="P26" s="54"/>
      <c r="Q26" s="54"/>
    </row>
    <row r="27" spans="2:17" ht="15.75">
      <c r="B27" s="55"/>
      <c r="C27" s="55"/>
      <c r="D27" s="55"/>
      <c r="E27" s="55"/>
      <c r="F27" s="55"/>
      <c r="G27" s="55"/>
      <c r="H27" s="55"/>
      <c r="I27" s="55"/>
      <c r="J27" s="57" t="s">
        <v>278</v>
      </c>
      <c r="K27" s="57" t="e">
        <v>#N/A</v>
      </c>
      <c r="L27" s="55" t="s">
        <v>237</v>
      </c>
      <c r="M27" s="55" t="s">
        <v>246</v>
      </c>
      <c r="N27" s="54" t="s">
        <v>279</v>
      </c>
      <c r="O27" s="54"/>
      <c r="P27" s="54"/>
      <c r="Q27" s="54"/>
    </row>
    <row r="28" spans="2:17" ht="15.75">
      <c r="B28" s="54"/>
      <c r="C28" s="54"/>
      <c r="D28" s="54"/>
      <c r="E28" s="54"/>
      <c r="F28" s="54"/>
      <c r="G28" s="54"/>
      <c r="H28" s="54"/>
      <c r="I28" s="54"/>
      <c r="J28" s="56" t="s">
        <v>280</v>
      </c>
      <c r="K28" s="56" t="e">
        <v>#N/A</v>
      </c>
      <c r="L28" s="54" t="s">
        <v>38</v>
      </c>
      <c r="M28" s="54" t="s">
        <v>246</v>
      </c>
      <c r="N28" s="54" t="s">
        <v>271</v>
      </c>
      <c r="O28" s="54"/>
      <c r="P28" s="54"/>
      <c r="Q28" s="54"/>
    </row>
    <row r="29" spans="2:17" ht="15.75">
      <c r="B29" s="55"/>
      <c r="C29" s="55"/>
      <c r="D29" s="55"/>
      <c r="E29" s="55"/>
      <c r="F29" s="55"/>
      <c r="G29" s="55"/>
      <c r="H29" s="55"/>
      <c r="I29" s="55"/>
      <c r="J29" s="57" t="s">
        <v>281</v>
      </c>
      <c r="K29" s="57" t="e">
        <v>#N/A</v>
      </c>
      <c r="L29" s="55"/>
      <c r="M29" s="55" t="s">
        <v>246</v>
      </c>
      <c r="N29" s="54"/>
      <c r="O29" s="54"/>
      <c r="P29" s="54"/>
      <c r="Q29" s="54"/>
    </row>
    <row r="30" spans="2:17" ht="15.75">
      <c r="B30" s="54"/>
      <c r="C30" s="54"/>
      <c r="D30" s="54"/>
      <c r="E30" s="54"/>
      <c r="F30" s="54"/>
      <c r="G30" s="54"/>
      <c r="H30" s="54"/>
      <c r="I30" s="54"/>
      <c r="J30" s="56" t="s">
        <v>282</v>
      </c>
      <c r="K30" s="56" t="e">
        <v>#N/A</v>
      </c>
      <c r="L30" s="54" t="s">
        <v>38</v>
      </c>
      <c r="M30" s="54" t="s">
        <v>246</v>
      </c>
      <c r="N30" s="54" t="s">
        <v>271</v>
      </c>
      <c r="O30" s="54"/>
      <c r="P30" s="54"/>
      <c r="Q30" s="54"/>
    </row>
    <row r="31" spans="2:17" ht="15.75">
      <c r="B31" s="55"/>
      <c r="C31" s="55"/>
      <c r="D31" s="55"/>
      <c r="E31" s="55"/>
      <c r="F31" s="55"/>
      <c r="G31" s="55"/>
      <c r="H31" s="55"/>
      <c r="I31" s="55"/>
      <c r="J31" s="57" t="s">
        <v>283</v>
      </c>
      <c r="K31" s="57" t="e">
        <v>#N/A</v>
      </c>
      <c r="L31" s="55" t="s">
        <v>86</v>
      </c>
      <c r="M31" s="55" t="s">
        <v>246</v>
      </c>
      <c r="N31" s="54"/>
      <c r="O31" s="54"/>
      <c r="P31" s="54"/>
      <c r="Q31" s="54"/>
    </row>
    <row r="32" spans="2:17" ht="15.75">
      <c r="B32" s="54"/>
      <c r="C32" s="54"/>
      <c r="D32" s="54"/>
      <c r="E32" s="54"/>
      <c r="F32" s="54"/>
      <c r="G32" s="54"/>
      <c r="H32" s="54"/>
      <c r="I32" s="54"/>
      <c r="J32" s="56" t="s">
        <v>284</v>
      </c>
      <c r="K32" s="56" t="e">
        <v>#N/A</v>
      </c>
      <c r="L32" s="54" t="s">
        <v>138</v>
      </c>
      <c r="M32" s="54" t="s">
        <v>246</v>
      </c>
      <c r="N32" s="54"/>
      <c r="O32" s="54"/>
      <c r="P32" s="54"/>
      <c r="Q32" s="54"/>
    </row>
    <row r="33" spans="2:17" ht="15.75">
      <c r="B33" s="55"/>
      <c r="C33" s="55"/>
      <c r="D33" s="55"/>
      <c r="E33" s="55"/>
      <c r="F33" s="55"/>
      <c r="G33" s="55"/>
      <c r="H33" s="55"/>
      <c r="I33" s="55"/>
      <c r="J33" s="57" t="s">
        <v>285</v>
      </c>
      <c r="K33" s="57" t="e">
        <v>#N/A</v>
      </c>
      <c r="L33" s="55" t="s">
        <v>237</v>
      </c>
      <c r="M33" s="55" t="s">
        <v>246</v>
      </c>
      <c r="N33" s="54" t="s">
        <v>279</v>
      </c>
      <c r="O33" s="54"/>
      <c r="P33" s="54"/>
      <c r="Q33" s="54"/>
    </row>
    <row r="34" spans="2:17" ht="15.75">
      <c r="B34" s="54"/>
      <c r="C34" s="54"/>
      <c r="D34" s="54"/>
      <c r="E34" s="54"/>
      <c r="F34" s="54"/>
      <c r="G34" s="54"/>
      <c r="H34" s="54"/>
      <c r="I34" s="54"/>
      <c r="J34" s="56" t="s">
        <v>286</v>
      </c>
      <c r="K34" s="56" t="e">
        <v>#N/A</v>
      </c>
      <c r="L34" s="54" t="s">
        <v>81</v>
      </c>
      <c r="M34" s="54" t="s">
        <v>246</v>
      </c>
      <c r="N34" s="54" t="s">
        <v>271</v>
      </c>
      <c r="O34" s="54"/>
      <c r="P34" s="54"/>
      <c r="Q34" s="54"/>
    </row>
    <row r="35" spans="2:17" ht="15.75">
      <c r="B35" s="55"/>
      <c r="C35" s="55"/>
      <c r="D35" s="55"/>
      <c r="E35" s="55"/>
      <c r="F35" s="55"/>
      <c r="G35" s="55"/>
      <c r="H35" s="55"/>
      <c r="I35" s="55"/>
      <c r="J35" s="57" t="s">
        <v>287</v>
      </c>
      <c r="K35" s="57" t="e">
        <v>#N/A</v>
      </c>
      <c r="L35" s="55" t="s">
        <v>237</v>
      </c>
      <c r="M35" s="55" t="s">
        <v>246</v>
      </c>
      <c r="N35" s="54" t="s">
        <v>279</v>
      </c>
      <c r="O35" s="54"/>
      <c r="P35" s="54"/>
      <c r="Q35" s="54"/>
    </row>
    <row r="36" spans="2:17" ht="15.75">
      <c r="B36" s="54"/>
      <c r="C36" s="54"/>
      <c r="D36" s="54"/>
      <c r="E36" s="54"/>
      <c r="F36" s="54"/>
      <c r="G36" s="54"/>
      <c r="H36" s="54"/>
      <c r="I36" s="54"/>
      <c r="J36" s="56" t="s">
        <v>288</v>
      </c>
      <c r="K36" s="56" t="e">
        <v>#N/A</v>
      </c>
      <c r="L36" s="54" t="s">
        <v>38</v>
      </c>
      <c r="M36" s="54" t="s">
        <v>246</v>
      </c>
      <c r="N36" s="54" t="s">
        <v>271</v>
      </c>
      <c r="O36" s="54"/>
      <c r="P36" s="54"/>
      <c r="Q36" s="54"/>
    </row>
    <row r="37" spans="2:17" ht="15.75">
      <c r="B37" s="55"/>
      <c r="C37" s="55"/>
      <c r="D37" s="55"/>
      <c r="E37" s="55"/>
      <c r="F37" s="55"/>
      <c r="G37" s="55"/>
      <c r="H37" s="55"/>
      <c r="I37" s="55"/>
      <c r="J37" s="57" t="s">
        <v>289</v>
      </c>
      <c r="K37" s="57" t="e">
        <v>#N/A</v>
      </c>
      <c r="L37" s="55" t="s">
        <v>290</v>
      </c>
      <c r="M37" s="55" t="s">
        <v>246</v>
      </c>
      <c r="N37" s="54"/>
      <c r="O37" s="54"/>
      <c r="P37" s="54"/>
      <c r="Q37" s="54"/>
    </row>
    <row r="38" spans="2:17" ht="15.75">
      <c r="B38" s="54"/>
      <c r="C38" s="54"/>
      <c r="D38" s="54"/>
      <c r="E38" s="54"/>
      <c r="F38" s="54"/>
      <c r="G38" s="54"/>
      <c r="H38" s="54"/>
      <c r="I38" s="54"/>
      <c r="J38" s="56" t="s">
        <v>291</v>
      </c>
      <c r="K38" s="56" t="e">
        <v>#N/A</v>
      </c>
      <c r="L38" s="54" t="s">
        <v>86</v>
      </c>
      <c r="M38" s="54" t="s">
        <v>246</v>
      </c>
      <c r="N38" s="54"/>
      <c r="O38" s="54"/>
      <c r="P38" s="54"/>
      <c r="Q38" s="54"/>
    </row>
    <row r="39" spans="2:17" ht="15.75">
      <c r="B39" s="55"/>
      <c r="C39" s="55"/>
      <c r="D39" s="55"/>
      <c r="E39" s="55"/>
      <c r="F39" s="55"/>
      <c r="G39" s="55"/>
      <c r="H39" s="55"/>
      <c r="I39" s="55"/>
      <c r="J39" s="57" t="s">
        <v>292</v>
      </c>
      <c r="K39" s="57" t="e">
        <v>#N/A</v>
      </c>
      <c r="L39" s="55" t="s">
        <v>38</v>
      </c>
      <c r="M39" s="55" t="s">
        <v>246</v>
      </c>
      <c r="N39" s="54" t="s">
        <v>271</v>
      </c>
      <c r="O39" s="54"/>
      <c r="P39" s="54"/>
      <c r="Q39" s="54"/>
    </row>
    <row r="40" spans="2:17" ht="15.75">
      <c r="B40" s="54"/>
      <c r="C40" s="54"/>
      <c r="D40" s="54"/>
      <c r="E40" s="54"/>
      <c r="F40" s="54"/>
      <c r="G40" s="54"/>
      <c r="H40" s="54"/>
      <c r="I40" s="54"/>
      <c r="J40" s="56" t="s">
        <v>293</v>
      </c>
      <c r="K40" s="56" t="e">
        <v>#N/A</v>
      </c>
      <c r="L40" s="54" t="s">
        <v>294</v>
      </c>
      <c r="M40" s="54" t="s">
        <v>246</v>
      </c>
      <c r="N40" s="54"/>
      <c r="O40" s="54"/>
      <c r="P40" s="54"/>
      <c r="Q40" s="54"/>
    </row>
    <row r="41" spans="2:17" ht="15.75">
      <c r="B41" s="55"/>
      <c r="C41" s="55"/>
      <c r="D41" s="55"/>
      <c r="E41" s="55"/>
      <c r="F41" s="55"/>
      <c r="G41" s="55"/>
      <c r="H41" s="55"/>
      <c r="I41" s="55"/>
      <c r="J41" s="61" t="s">
        <v>295</v>
      </c>
      <c r="K41" s="57" t="e">
        <v>#N/A</v>
      </c>
      <c r="L41" s="55" t="s">
        <v>51</v>
      </c>
      <c r="M41" s="55" t="s">
        <v>246</v>
      </c>
      <c r="N41" s="54" t="s">
        <v>19</v>
      </c>
      <c r="O41" s="54"/>
      <c r="P41" s="54"/>
      <c r="Q41" s="54"/>
    </row>
    <row r="42" spans="2:17" ht="15.75">
      <c r="B42" s="60"/>
      <c r="C42" s="60"/>
      <c r="D42" s="60"/>
      <c r="E42" s="60"/>
      <c r="F42" s="60"/>
      <c r="G42" s="60"/>
      <c r="H42" s="60"/>
      <c r="I42" s="60"/>
      <c r="J42" s="63" t="s">
        <v>296</v>
      </c>
      <c r="K42" s="65" t="e">
        <v>#N/A</v>
      </c>
      <c r="L42" s="60" t="s">
        <v>38</v>
      </c>
      <c r="M42" s="60" t="s">
        <v>246</v>
      </c>
      <c r="N42" s="60" t="s">
        <v>41</v>
      </c>
      <c r="O42" s="60" t="s">
        <v>250</v>
      </c>
      <c r="P42" s="60"/>
      <c r="Q42" s="60"/>
    </row>
    <row r="43" spans="2:17" ht="15.75">
      <c r="B43" s="54">
        <v>28</v>
      </c>
      <c r="C43" s="54">
        <v>7</v>
      </c>
      <c r="D43" s="54">
        <v>7</v>
      </c>
      <c r="E43" s="54">
        <v>7</v>
      </c>
      <c r="F43" s="54">
        <v>6</v>
      </c>
      <c r="G43" s="54">
        <v>2</v>
      </c>
      <c r="H43" s="54">
        <v>7</v>
      </c>
      <c r="I43" s="54">
        <v>6.5500000000000007</v>
      </c>
      <c r="J43" s="54" t="s">
        <v>297</v>
      </c>
      <c r="K43" s="91">
        <v>25.5</v>
      </c>
      <c r="L43" s="54" t="s">
        <v>38</v>
      </c>
      <c r="M43" s="87" t="s">
        <v>246</v>
      </c>
      <c r="N43" s="54" t="s">
        <v>19</v>
      </c>
      <c r="O43" s="54"/>
    </row>
  </sheetData>
  <pageMargins left="0.7" right="0.7" top="0.75" bottom="0.75" header="0.3" footer="0.3"/>
  <pageSetup paperSize="8" scale="57"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P47"/>
  <sheetViews>
    <sheetView topLeftCell="G25" workbookViewId="0">
      <selection activeCell="K49" sqref="K49"/>
    </sheetView>
  </sheetViews>
  <sheetFormatPr defaultRowHeight="15"/>
  <cols>
    <col min="2" max="2" width="18.42578125" customWidth="1"/>
    <col min="4" max="4" width="9.85546875" customWidth="1"/>
    <col min="5" max="5" width="18.85546875" customWidth="1"/>
    <col min="6" max="6" width="9.42578125" customWidth="1"/>
    <col min="7" max="7" width="14.85546875" customWidth="1"/>
    <col min="9" max="9" width="15.5703125" customWidth="1"/>
    <col min="10" max="10" width="71" customWidth="1"/>
    <col min="11" max="11" width="14.28515625" customWidth="1"/>
    <col min="12" max="12" width="12.140625" customWidth="1"/>
    <col min="14" max="14" width="19.5703125" customWidth="1"/>
    <col min="15" max="15" width="24.5703125" customWidth="1"/>
    <col min="16" max="16" width="82.85546875" bestFit="1" customWidth="1"/>
  </cols>
  <sheetData>
    <row r="2" spans="2:16" ht="15.75">
      <c r="B2" s="47" t="s">
        <v>0</v>
      </c>
      <c r="C2" s="47" t="s">
        <v>1</v>
      </c>
      <c r="D2" s="47" t="s">
        <v>2</v>
      </c>
      <c r="E2" s="47" t="s">
        <v>3</v>
      </c>
      <c r="F2" s="47" t="s">
        <v>4</v>
      </c>
      <c r="G2" s="47" t="s">
        <v>5</v>
      </c>
      <c r="H2" s="47" t="s">
        <v>6</v>
      </c>
      <c r="I2" s="47" t="s">
        <v>7</v>
      </c>
      <c r="J2" s="47" t="s">
        <v>8</v>
      </c>
      <c r="K2" s="47" t="s">
        <v>9</v>
      </c>
      <c r="L2" s="47" t="s">
        <v>10</v>
      </c>
      <c r="M2" s="47" t="s">
        <v>11</v>
      </c>
      <c r="N2" s="47" t="s">
        <v>12</v>
      </c>
      <c r="O2" s="47" t="s">
        <v>13</v>
      </c>
      <c r="P2" s="47" t="s">
        <v>14</v>
      </c>
    </row>
    <row r="3" spans="2:16" ht="15.75">
      <c r="B3" s="55">
        <v>7</v>
      </c>
      <c r="C3" s="55">
        <v>10</v>
      </c>
      <c r="D3" s="55">
        <v>10</v>
      </c>
      <c r="E3" s="55">
        <v>8</v>
      </c>
      <c r="F3" s="55">
        <v>9</v>
      </c>
      <c r="G3" s="55">
        <v>7</v>
      </c>
      <c r="H3" s="55">
        <v>10</v>
      </c>
      <c r="I3" s="55">
        <v>9.5500000000000007</v>
      </c>
      <c r="J3" s="55" t="s">
        <v>16</v>
      </c>
      <c r="K3" s="55">
        <v>0</v>
      </c>
      <c r="L3" s="55" t="s">
        <v>17</v>
      </c>
      <c r="M3" s="55" t="s">
        <v>18</v>
      </c>
      <c r="N3" s="66" t="s">
        <v>19</v>
      </c>
      <c r="O3" s="66" t="s">
        <v>24</v>
      </c>
      <c r="P3" s="66" t="s">
        <v>298</v>
      </c>
    </row>
    <row r="4" spans="2:16" ht="15.75">
      <c r="B4" s="54">
        <v>77</v>
      </c>
      <c r="C4" s="54">
        <v>8</v>
      </c>
      <c r="D4" s="54">
        <v>8</v>
      </c>
      <c r="E4" s="54">
        <v>8</v>
      </c>
      <c r="F4" s="54">
        <v>1</v>
      </c>
      <c r="G4" s="54">
        <v>10</v>
      </c>
      <c r="H4" s="54">
        <v>9</v>
      </c>
      <c r="I4" s="54">
        <v>8.15</v>
      </c>
      <c r="J4" s="54" t="s">
        <v>299</v>
      </c>
      <c r="K4" s="54">
        <v>157</v>
      </c>
      <c r="L4" s="54" t="s">
        <v>51</v>
      </c>
      <c r="M4" s="54" t="s">
        <v>300</v>
      </c>
      <c r="N4" s="66" t="s">
        <v>19</v>
      </c>
      <c r="O4" s="55" t="s">
        <v>24</v>
      </c>
      <c r="P4" s="55" t="s">
        <v>301</v>
      </c>
    </row>
    <row r="5" spans="2:16" ht="15.75">
      <c r="B5" s="55">
        <v>78</v>
      </c>
      <c r="C5" s="55">
        <v>8</v>
      </c>
      <c r="D5" s="55">
        <v>8</v>
      </c>
      <c r="E5" s="55">
        <v>8</v>
      </c>
      <c r="F5" s="55">
        <v>1</v>
      </c>
      <c r="G5" s="55">
        <v>10</v>
      </c>
      <c r="H5" s="55">
        <v>9</v>
      </c>
      <c r="I5" s="55">
        <v>8.15</v>
      </c>
      <c r="J5" s="55" t="s">
        <v>302</v>
      </c>
      <c r="K5" s="55">
        <v>94</v>
      </c>
      <c r="L5" s="55" t="s">
        <v>51</v>
      </c>
      <c r="M5" s="55" t="s">
        <v>300</v>
      </c>
      <c r="N5" s="66" t="s">
        <v>19</v>
      </c>
      <c r="O5" s="55" t="s">
        <v>24</v>
      </c>
      <c r="P5" s="55" t="s">
        <v>301</v>
      </c>
    </row>
    <row r="6" spans="2:16" ht="15.75">
      <c r="B6" s="54">
        <v>79</v>
      </c>
      <c r="C6" s="54">
        <v>8</v>
      </c>
      <c r="D6" s="54">
        <v>8</v>
      </c>
      <c r="E6" s="54">
        <v>8</v>
      </c>
      <c r="F6" s="54">
        <v>1</v>
      </c>
      <c r="G6" s="54">
        <v>10</v>
      </c>
      <c r="H6" s="54">
        <v>9</v>
      </c>
      <c r="I6" s="54">
        <v>8.15</v>
      </c>
      <c r="J6" s="54" t="s">
        <v>303</v>
      </c>
      <c r="K6" s="54">
        <v>132</v>
      </c>
      <c r="L6" s="54" t="s">
        <v>51</v>
      </c>
      <c r="M6" s="54" t="s">
        <v>300</v>
      </c>
      <c r="N6" s="66" t="s">
        <v>19</v>
      </c>
      <c r="O6" s="55" t="s">
        <v>24</v>
      </c>
      <c r="P6" s="55" t="s">
        <v>301</v>
      </c>
    </row>
    <row r="7" spans="2:16" ht="15.75">
      <c r="B7" s="55">
        <v>82</v>
      </c>
      <c r="C7" s="55">
        <v>9</v>
      </c>
      <c r="D7" s="55">
        <v>8</v>
      </c>
      <c r="E7" s="55">
        <v>4</v>
      </c>
      <c r="F7" s="55">
        <v>6</v>
      </c>
      <c r="G7" s="55">
        <v>7</v>
      </c>
      <c r="H7" s="55">
        <v>6</v>
      </c>
      <c r="I7" s="55">
        <v>7.4499999999999993</v>
      </c>
      <c r="J7" s="55" t="s">
        <v>304</v>
      </c>
      <c r="K7" s="55">
        <v>220</v>
      </c>
      <c r="L7" s="55" t="s">
        <v>38</v>
      </c>
      <c r="M7" s="55" t="s">
        <v>300</v>
      </c>
      <c r="N7" s="55" t="s">
        <v>19</v>
      </c>
      <c r="O7" s="55" t="s">
        <v>63</v>
      </c>
      <c r="P7" s="55" t="s">
        <v>305</v>
      </c>
    </row>
    <row r="8" spans="2:16" ht="15.75">
      <c r="B8" s="54">
        <v>64</v>
      </c>
      <c r="C8" s="54">
        <v>10</v>
      </c>
      <c r="D8" s="54">
        <v>8</v>
      </c>
      <c r="E8" s="54">
        <v>5</v>
      </c>
      <c r="F8" s="54">
        <v>3</v>
      </c>
      <c r="G8" s="54">
        <v>7</v>
      </c>
      <c r="H8" s="54">
        <v>6</v>
      </c>
      <c r="I8" s="54">
        <v>7.1000000000000005</v>
      </c>
      <c r="J8" s="54" t="s">
        <v>306</v>
      </c>
      <c r="K8" s="54">
        <v>22</v>
      </c>
      <c r="L8" s="54" t="s">
        <v>38</v>
      </c>
      <c r="M8" s="54" t="s">
        <v>300</v>
      </c>
      <c r="N8" s="55" t="s">
        <v>41</v>
      </c>
      <c r="O8" s="55" t="s">
        <v>42</v>
      </c>
      <c r="P8" s="55" t="s">
        <v>307</v>
      </c>
    </row>
    <row r="9" spans="2:16" ht="15.75">
      <c r="B9" s="55">
        <v>65</v>
      </c>
      <c r="C9" s="55">
        <v>1</v>
      </c>
      <c r="D9" s="55">
        <v>8</v>
      </c>
      <c r="E9" s="55">
        <v>10</v>
      </c>
      <c r="F9" s="55">
        <v>3</v>
      </c>
      <c r="G9" s="55">
        <v>8</v>
      </c>
      <c r="H9" s="55">
        <v>10</v>
      </c>
      <c r="I9" s="55">
        <v>6.8</v>
      </c>
      <c r="J9" s="55" t="s">
        <v>308</v>
      </c>
      <c r="K9" s="55">
        <v>10</v>
      </c>
      <c r="L9" s="55" t="s">
        <v>51</v>
      </c>
      <c r="M9" s="55" t="s">
        <v>300</v>
      </c>
      <c r="N9" s="55" t="s">
        <v>19</v>
      </c>
      <c r="O9" s="55" t="s">
        <v>63</v>
      </c>
      <c r="P9" s="55"/>
    </row>
    <row r="10" spans="2:16" ht="15.75">
      <c r="B10" s="54">
        <v>66</v>
      </c>
      <c r="C10" s="54">
        <v>1</v>
      </c>
      <c r="D10" s="54">
        <v>8</v>
      </c>
      <c r="E10" s="54">
        <v>10</v>
      </c>
      <c r="F10" s="54">
        <v>3</v>
      </c>
      <c r="G10" s="54">
        <v>8</v>
      </c>
      <c r="H10" s="54">
        <v>10</v>
      </c>
      <c r="I10" s="54">
        <v>6.8</v>
      </c>
      <c r="J10" s="54" t="s">
        <v>309</v>
      </c>
      <c r="K10" s="54">
        <v>10</v>
      </c>
      <c r="L10" s="54" t="s">
        <v>51</v>
      </c>
      <c r="M10" s="54" t="s">
        <v>300</v>
      </c>
      <c r="N10" s="55" t="s">
        <v>19</v>
      </c>
      <c r="O10" s="55" t="s">
        <v>63</v>
      </c>
      <c r="P10" s="55"/>
    </row>
    <row r="11" spans="2:16" ht="15.75">
      <c r="B11" s="55">
        <v>82</v>
      </c>
      <c r="C11" s="55">
        <v>9</v>
      </c>
      <c r="D11" s="55">
        <v>8</v>
      </c>
      <c r="E11" s="55">
        <v>4</v>
      </c>
      <c r="F11" s="55">
        <v>6</v>
      </c>
      <c r="G11" s="55">
        <v>7</v>
      </c>
      <c r="H11" s="55">
        <v>6</v>
      </c>
      <c r="I11" s="55">
        <v>6.8</v>
      </c>
      <c r="J11" s="55" t="s">
        <v>304</v>
      </c>
      <c r="K11" s="55">
        <v>220</v>
      </c>
      <c r="L11" s="55" t="s">
        <v>134</v>
      </c>
      <c r="M11" s="55" t="s">
        <v>300</v>
      </c>
      <c r="N11" s="55"/>
      <c r="O11" s="55"/>
      <c r="P11" s="55" t="s">
        <v>310</v>
      </c>
    </row>
    <row r="12" spans="2:16" ht="15.75">
      <c r="B12" s="54">
        <v>14</v>
      </c>
      <c r="C12" s="54">
        <v>2</v>
      </c>
      <c r="D12" s="54">
        <v>2</v>
      </c>
      <c r="E12" s="54">
        <v>7</v>
      </c>
      <c r="F12" s="54">
        <v>3</v>
      </c>
      <c r="G12" s="54">
        <v>10</v>
      </c>
      <c r="H12" s="54">
        <v>8</v>
      </c>
      <c r="I12" s="54">
        <v>6.75</v>
      </c>
      <c r="J12" s="54" t="s">
        <v>311</v>
      </c>
      <c r="K12" s="54">
        <v>0</v>
      </c>
      <c r="L12" s="54" t="s">
        <v>38</v>
      </c>
      <c r="M12" s="54" t="s">
        <v>300</v>
      </c>
      <c r="N12" s="55" t="s">
        <v>19</v>
      </c>
      <c r="O12" s="55" t="s">
        <v>63</v>
      </c>
      <c r="P12" s="55"/>
    </row>
    <row r="13" spans="2:16" ht="15.75">
      <c r="B13" s="55">
        <v>20</v>
      </c>
      <c r="C13" s="55">
        <v>2</v>
      </c>
      <c r="D13" s="55">
        <v>2</v>
      </c>
      <c r="E13" s="55">
        <v>7</v>
      </c>
      <c r="F13" s="55">
        <v>3</v>
      </c>
      <c r="G13" s="55">
        <v>10</v>
      </c>
      <c r="H13" s="55">
        <v>8</v>
      </c>
      <c r="I13" s="55">
        <v>6.75</v>
      </c>
      <c r="J13" s="55" t="s">
        <v>312</v>
      </c>
      <c r="K13" s="55">
        <v>0</v>
      </c>
      <c r="L13" s="55" t="s">
        <v>38</v>
      </c>
      <c r="M13" s="55" t="s">
        <v>300</v>
      </c>
      <c r="N13" s="55" t="s">
        <v>19</v>
      </c>
      <c r="O13" s="55" t="s">
        <v>63</v>
      </c>
      <c r="P13" s="55"/>
    </row>
    <row r="14" spans="2:16" ht="15.75">
      <c r="B14" s="54">
        <v>23</v>
      </c>
      <c r="C14" s="54">
        <v>5</v>
      </c>
      <c r="D14" s="54">
        <v>7</v>
      </c>
      <c r="E14" s="54">
        <v>5</v>
      </c>
      <c r="F14" s="54">
        <v>3</v>
      </c>
      <c r="G14" s="54">
        <v>7</v>
      </c>
      <c r="H14" s="54">
        <v>8</v>
      </c>
      <c r="I14" s="54">
        <v>6.5</v>
      </c>
      <c r="J14" s="54" t="s">
        <v>313</v>
      </c>
      <c r="K14" s="54">
        <v>27.5</v>
      </c>
      <c r="L14" s="54" t="s">
        <v>38</v>
      </c>
      <c r="M14" s="54" t="s">
        <v>300</v>
      </c>
      <c r="N14" s="55" t="s">
        <v>41</v>
      </c>
      <c r="O14" s="55" t="s">
        <v>42</v>
      </c>
      <c r="P14" s="55" t="s">
        <v>314</v>
      </c>
    </row>
    <row r="15" spans="2:16" ht="15.75">
      <c r="B15" s="55">
        <v>67</v>
      </c>
      <c r="C15" s="55">
        <v>1</v>
      </c>
      <c r="D15" s="55">
        <v>8</v>
      </c>
      <c r="E15" s="55">
        <v>10</v>
      </c>
      <c r="F15" s="55">
        <v>3</v>
      </c>
      <c r="G15" s="55">
        <v>6</v>
      </c>
      <c r="H15" s="55">
        <v>10</v>
      </c>
      <c r="I15" s="55">
        <v>6.5</v>
      </c>
      <c r="J15" s="55" t="s">
        <v>315</v>
      </c>
      <c r="K15" s="55">
        <v>10</v>
      </c>
      <c r="L15" s="55" t="s">
        <v>51</v>
      </c>
      <c r="M15" s="55" t="s">
        <v>300</v>
      </c>
      <c r="N15" s="55" t="s">
        <v>19</v>
      </c>
      <c r="O15" s="55" t="s">
        <v>63</v>
      </c>
      <c r="P15" s="55"/>
    </row>
    <row r="16" spans="2:16" ht="15.75">
      <c r="B16" s="54">
        <v>24</v>
      </c>
      <c r="C16" s="54">
        <v>8</v>
      </c>
      <c r="D16" s="54">
        <v>5</v>
      </c>
      <c r="E16" s="54">
        <v>4</v>
      </c>
      <c r="F16" s="54">
        <v>6</v>
      </c>
      <c r="G16" s="54">
        <v>8</v>
      </c>
      <c r="H16" s="54">
        <v>5</v>
      </c>
      <c r="I16" s="54">
        <v>6.05</v>
      </c>
      <c r="J16" s="54" t="s">
        <v>316</v>
      </c>
      <c r="K16" s="54">
        <v>0</v>
      </c>
      <c r="L16" s="54" t="s">
        <v>38</v>
      </c>
      <c r="M16" s="54" t="s">
        <v>300</v>
      </c>
      <c r="N16" s="55" t="s">
        <v>41</v>
      </c>
      <c r="O16" s="55" t="s">
        <v>42</v>
      </c>
      <c r="P16" s="55" t="s">
        <v>317</v>
      </c>
    </row>
    <row r="17" spans="2:16" ht="15.75">
      <c r="B17" s="55">
        <v>39</v>
      </c>
      <c r="C17" s="55">
        <v>5</v>
      </c>
      <c r="D17" s="55">
        <v>7</v>
      </c>
      <c r="E17" s="55">
        <v>6</v>
      </c>
      <c r="F17" s="55">
        <v>5</v>
      </c>
      <c r="G17" s="55">
        <v>5</v>
      </c>
      <c r="H17" s="55">
        <v>7</v>
      </c>
      <c r="I17" s="55">
        <v>5.9</v>
      </c>
      <c r="J17" s="55" t="s">
        <v>318</v>
      </c>
      <c r="K17" s="55">
        <v>0</v>
      </c>
      <c r="L17" s="55" t="s">
        <v>38</v>
      </c>
      <c r="M17" s="55" t="s">
        <v>300</v>
      </c>
      <c r="N17" s="55" t="s">
        <v>19</v>
      </c>
      <c r="O17" s="55" t="s">
        <v>24</v>
      </c>
      <c r="P17" s="55" t="s">
        <v>319</v>
      </c>
    </row>
    <row r="18" spans="2:16" ht="15.75">
      <c r="B18" s="54">
        <v>75</v>
      </c>
      <c r="C18" s="54">
        <v>3</v>
      </c>
      <c r="D18" s="54">
        <v>10</v>
      </c>
      <c r="E18" s="54">
        <v>8</v>
      </c>
      <c r="F18" s="54">
        <v>3</v>
      </c>
      <c r="G18" s="54">
        <v>3</v>
      </c>
      <c r="H18" s="54">
        <v>6</v>
      </c>
      <c r="I18" s="54">
        <v>5.8500000000000005</v>
      </c>
      <c r="J18" s="54" t="s">
        <v>320</v>
      </c>
      <c r="K18" s="54">
        <v>15</v>
      </c>
      <c r="L18" s="54" t="s">
        <v>51</v>
      </c>
      <c r="M18" s="54" t="s">
        <v>300</v>
      </c>
      <c r="N18" s="55" t="s">
        <v>19</v>
      </c>
      <c r="O18" s="55" t="s">
        <v>24</v>
      </c>
      <c r="P18" s="55" t="s">
        <v>321</v>
      </c>
    </row>
    <row r="19" spans="2:16" ht="15.75">
      <c r="B19" s="55">
        <v>30</v>
      </c>
      <c r="C19" s="55">
        <v>5</v>
      </c>
      <c r="D19" s="55">
        <v>7</v>
      </c>
      <c r="E19" s="55">
        <v>7</v>
      </c>
      <c r="F19" s="55">
        <v>5</v>
      </c>
      <c r="G19" s="55">
        <v>3</v>
      </c>
      <c r="H19" s="55">
        <v>7</v>
      </c>
      <c r="I19" s="55">
        <v>5.8000000000000007</v>
      </c>
      <c r="J19" s="55" t="s">
        <v>322</v>
      </c>
      <c r="K19" s="55">
        <v>0</v>
      </c>
      <c r="L19" s="55" t="s">
        <v>51</v>
      </c>
      <c r="M19" s="55" t="s">
        <v>300</v>
      </c>
      <c r="N19" s="55" t="s">
        <v>19</v>
      </c>
      <c r="O19" s="55" t="s">
        <v>42</v>
      </c>
      <c r="P19" s="55"/>
    </row>
    <row r="20" spans="2:16" ht="15.75">
      <c r="B20" s="54">
        <v>63</v>
      </c>
      <c r="C20" s="54">
        <v>10</v>
      </c>
      <c r="D20" s="54">
        <v>7</v>
      </c>
      <c r="E20" s="54">
        <v>3</v>
      </c>
      <c r="F20" s="54">
        <v>3</v>
      </c>
      <c r="G20" s="54">
        <v>5</v>
      </c>
      <c r="H20" s="54">
        <v>3</v>
      </c>
      <c r="I20" s="54">
        <v>5.65</v>
      </c>
      <c r="J20" s="54" t="s">
        <v>323</v>
      </c>
      <c r="K20" s="54">
        <v>22</v>
      </c>
      <c r="L20" s="54" t="s">
        <v>38</v>
      </c>
      <c r="M20" s="54" t="s">
        <v>300</v>
      </c>
      <c r="N20" s="55" t="s">
        <v>19</v>
      </c>
      <c r="O20" s="55" t="s">
        <v>63</v>
      </c>
      <c r="P20" s="55"/>
    </row>
    <row r="21" spans="2:16" ht="15.75">
      <c r="B21" s="55">
        <v>68</v>
      </c>
      <c r="C21" s="55">
        <v>1</v>
      </c>
      <c r="D21" s="55">
        <v>6</v>
      </c>
      <c r="E21" s="55">
        <v>10</v>
      </c>
      <c r="F21" s="55">
        <v>3</v>
      </c>
      <c r="G21" s="55">
        <v>5</v>
      </c>
      <c r="H21" s="55">
        <v>8</v>
      </c>
      <c r="I21" s="55">
        <v>5.65</v>
      </c>
      <c r="J21" s="55" t="s">
        <v>324</v>
      </c>
      <c r="K21" s="55">
        <v>10</v>
      </c>
      <c r="L21" s="55" t="s">
        <v>51</v>
      </c>
      <c r="M21" s="55" t="s">
        <v>300</v>
      </c>
      <c r="N21" s="55" t="s">
        <v>19</v>
      </c>
      <c r="O21" s="55" t="s">
        <v>63</v>
      </c>
      <c r="P21" s="55"/>
    </row>
    <row r="22" spans="2:16" ht="15.75">
      <c r="B22" s="54">
        <v>72</v>
      </c>
      <c r="C22" s="54">
        <v>1</v>
      </c>
      <c r="D22" s="54">
        <v>7</v>
      </c>
      <c r="E22" s="54">
        <v>7</v>
      </c>
      <c r="F22" s="54">
        <v>1</v>
      </c>
      <c r="G22" s="54">
        <v>8</v>
      </c>
      <c r="H22" s="54">
        <v>8</v>
      </c>
      <c r="I22" s="54">
        <v>5.5500000000000007</v>
      </c>
      <c r="J22" s="54" t="s">
        <v>325</v>
      </c>
      <c r="K22" s="54">
        <v>88</v>
      </c>
      <c r="L22" s="54" t="s">
        <v>51</v>
      </c>
      <c r="M22" s="54" t="s">
        <v>300</v>
      </c>
      <c r="N22" s="55" t="s">
        <v>19</v>
      </c>
      <c r="O22" s="55" t="s">
        <v>24</v>
      </c>
      <c r="P22" s="55" t="s">
        <v>326</v>
      </c>
    </row>
    <row r="23" spans="2:16" ht="15.75">
      <c r="B23" s="55">
        <v>73</v>
      </c>
      <c r="C23" s="55">
        <v>1</v>
      </c>
      <c r="D23" s="55">
        <v>7</v>
      </c>
      <c r="E23" s="55">
        <v>7</v>
      </c>
      <c r="F23" s="55">
        <v>1</v>
      </c>
      <c r="G23" s="55">
        <v>8</v>
      </c>
      <c r="H23" s="55">
        <v>8</v>
      </c>
      <c r="I23" s="55">
        <v>5.5500000000000007</v>
      </c>
      <c r="J23" s="55" t="s">
        <v>327</v>
      </c>
      <c r="K23" s="55">
        <v>44</v>
      </c>
      <c r="L23" s="55" t="s">
        <v>51</v>
      </c>
      <c r="M23" s="55" t="s">
        <v>300</v>
      </c>
      <c r="N23" s="55" t="s">
        <v>19</v>
      </c>
      <c r="O23" s="55" t="s">
        <v>24</v>
      </c>
      <c r="P23" s="55" t="s">
        <v>326</v>
      </c>
    </row>
    <row r="24" spans="2:16" ht="15.75">
      <c r="B24" s="54">
        <v>74</v>
      </c>
      <c r="C24" s="54">
        <v>1</v>
      </c>
      <c r="D24" s="54">
        <v>7</v>
      </c>
      <c r="E24" s="54">
        <v>7</v>
      </c>
      <c r="F24" s="54">
        <v>1</v>
      </c>
      <c r="G24" s="54">
        <v>8</v>
      </c>
      <c r="H24" s="54">
        <v>8</v>
      </c>
      <c r="I24" s="54">
        <v>5.5500000000000007</v>
      </c>
      <c r="J24" s="54" t="s">
        <v>328</v>
      </c>
      <c r="K24" s="54">
        <v>110</v>
      </c>
      <c r="L24" s="54" t="s">
        <v>51</v>
      </c>
      <c r="M24" s="54" t="s">
        <v>300</v>
      </c>
      <c r="N24" s="55" t="s">
        <v>19</v>
      </c>
      <c r="O24" s="55" t="s">
        <v>63</v>
      </c>
      <c r="P24" s="55" t="s">
        <v>329</v>
      </c>
    </row>
    <row r="25" spans="2:16" ht="15.75">
      <c r="B25" s="55">
        <v>69</v>
      </c>
      <c r="C25" s="55">
        <v>3</v>
      </c>
      <c r="D25" s="55">
        <v>7</v>
      </c>
      <c r="E25" s="55">
        <v>4</v>
      </c>
      <c r="F25" s="55">
        <v>3</v>
      </c>
      <c r="G25" s="55">
        <v>5</v>
      </c>
      <c r="H25" s="55">
        <v>7</v>
      </c>
      <c r="I25" s="55">
        <v>4.9000000000000004</v>
      </c>
      <c r="J25" s="55" t="s">
        <v>330</v>
      </c>
      <c r="K25" s="55">
        <v>10</v>
      </c>
      <c r="L25" s="55" t="s">
        <v>51</v>
      </c>
      <c r="M25" s="55" t="s">
        <v>300</v>
      </c>
      <c r="N25" s="55" t="s">
        <v>19</v>
      </c>
      <c r="O25" s="55" t="s">
        <v>63</v>
      </c>
      <c r="P25" s="55"/>
    </row>
    <row r="26" spans="2:16" ht="15.75">
      <c r="B26" s="54">
        <v>70</v>
      </c>
      <c r="C26" s="54">
        <v>3</v>
      </c>
      <c r="D26" s="54">
        <v>7</v>
      </c>
      <c r="E26" s="54">
        <v>4</v>
      </c>
      <c r="F26" s="54">
        <v>3</v>
      </c>
      <c r="G26" s="54">
        <v>5</v>
      </c>
      <c r="H26" s="54">
        <v>7</v>
      </c>
      <c r="I26" s="54">
        <v>4.9000000000000004</v>
      </c>
      <c r="J26" s="54" t="s">
        <v>331</v>
      </c>
      <c r="K26" s="54">
        <v>10</v>
      </c>
      <c r="L26" s="54" t="s">
        <v>51</v>
      </c>
      <c r="M26" s="54" t="s">
        <v>300</v>
      </c>
      <c r="N26" s="55" t="s">
        <v>19</v>
      </c>
      <c r="O26" s="55" t="s">
        <v>63</v>
      </c>
      <c r="P26" s="55"/>
    </row>
    <row r="27" spans="2:16" ht="15.75">
      <c r="B27" s="55">
        <v>71</v>
      </c>
      <c r="C27" s="55">
        <v>3</v>
      </c>
      <c r="D27" s="55">
        <v>7</v>
      </c>
      <c r="E27" s="55">
        <v>4</v>
      </c>
      <c r="F27" s="55">
        <v>3</v>
      </c>
      <c r="G27" s="55">
        <v>5</v>
      </c>
      <c r="H27" s="55">
        <v>7</v>
      </c>
      <c r="I27" s="55">
        <v>4.9000000000000004</v>
      </c>
      <c r="J27" s="55" t="s">
        <v>332</v>
      </c>
      <c r="K27" s="55">
        <v>10</v>
      </c>
      <c r="L27" s="55" t="s">
        <v>51</v>
      </c>
      <c r="M27" s="55" t="s">
        <v>300</v>
      </c>
      <c r="N27" s="55" t="s">
        <v>19</v>
      </c>
      <c r="O27" s="55" t="s">
        <v>63</v>
      </c>
      <c r="P27" s="55"/>
    </row>
    <row r="28" spans="2:16" ht="15.75">
      <c r="B28" s="54">
        <v>40</v>
      </c>
      <c r="C28" s="54">
        <v>6</v>
      </c>
      <c r="D28" s="54">
        <v>6</v>
      </c>
      <c r="E28" s="54">
        <v>5</v>
      </c>
      <c r="F28" s="54">
        <v>3</v>
      </c>
      <c r="G28" s="54">
        <v>5</v>
      </c>
      <c r="H28" s="54">
        <v>4</v>
      </c>
      <c r="I28" s="54">
        <v>4.8499999999999996</v>
      </c>
      <c r="J28" s="54" t="s">
        <v>333</v>
      </c>
      <c r="K28" s="54">
        <v>0</v>
      </c>
      <c r="L28" s="54" t="s">
        <v>38</v>
      </c>
      <c r="M28" s="54" t="s">
        <v>300</v>
      </c>
      <c r="N28" s="55" t="s">
        <v>41</v>
      </c>
      <c r="O28" s="55" t="s">
        <v>42</v>
      </c>
      <c r="P28" s="55" t="s">
        <v>334</v>
      </c>
    </row>
    <row r="29" spans="2:16" ht="15.75">
      <c r="B29" s="55">
        <v>80</v>
      </c>
      <c r="C29" s="55">
        <v>1</v>
      </c>
      <c r="D29" s="55">
        <v>7</v>
      </c>
      <c r="E29" s="55">
        <v>7</v>
      </c>
      <c r="F29" s="55">
        <v>1</v>
      </c>
      <c r="G29" s="55">
        <v>5</v>
      </c>
      <c r="H29" s="55">
        <v>6</v>
      </c>
      <c r="I29" s="55">
        <v>4.7</v>
      </c>
      <c r="J29" s="55" t="s">
        <v>335</v>
      </c>
      <c r="K29" s="55">
        <v>44</v>
      </c>
      <c r="L29" s="55" t="s">
        <v>164</v>
      </c>
      <c r="M29" s="55" t="s">
        <v>300</v>
      </c>
      <c r="N29" s="55" t="s">
        <v>19</v>
      </c>
      <c r="O29" s="55" t="s">
        <v>24</v>
      </c>
      <c r="P29" s="55" t="s">
        <v>336</v>
      </c>
    </row>
    <row r="30" spans="2:16" ht="15.75">
      <c r="B30" s="54">
        <v>81</v>
      </c>
      <c r="C30" s="54">
        <v>1</v>
      </c>
      <c r="D30" s="54">
        <v>7</v>
      </c>
      <c r="E30" s="54">
        <v>7</v>
      </c>
      <c r="F30" s="54">
        <v>1</v>
      </c>
      <c r="G30" s="54">
        <v>5</v>
      </c>
      <c r="H30" s="54">
        <v>6</v>
      </c>
      <c r="I30" s="54">
        <v>4.7</v>
      </c>
      <c r="J30" s="54" t="s">
        <v>337</v>
      </c>
      <c r="K30" s="54">
        <v>22</v>
      </c>
      <c r="L30" s="54" t="s">
        <v>164</v>
      </c>
      <c r="M30" s="54" t="s">
        <v>300</v>
      </c>
      <c r="N30" s="55" t="s">
        <v>19</v>
      </c>
      <c r="O30" s="55" t="s">
        <v>63</v>
      </c>
      <c r="P30" s="55"/>
    </row>
    <row r="31" spans="2:16" ht="15.75">
      <c r="B31" s="55">
        <v>12</v>
      </c>
      <c r="C31" s="55">
        <v>3</v>
      </c>
      <c r="D31" s="55">
        <v>7</v>
      </c>
      <c r="E31" s="55">
        <v>5</v>
      </c>
      <c r="F31" s="55">
        <v>4</v>
      </c>
      <c r="G31" s="55">
        <v>3</v>
      </c>
      <c r="H31" s="55">
        <v>5</v>
      </c>
      <c r="I31" s="55">
        <v>4.45</v>
      </c>
      <c r="J31" s="55" t="s">
        <v>338</v>
      </c>
      <c r="K31" s="55">
        <v>0</v>
      </c>
      <c r="L31" s="55" t="s">
        <v>38</v>
      </c>
      <c r="M31" s="55" t="s">
        <v>300</v>
      </c>
      <c r="N31" s="55" t="s">
        <v>19</v>
      </c>
      <c r="O31" s="55" t="s">
        <v>42</v>
      </c>
      <c r="P31" s="55"/>
    </row>
    <row r="32" spans="2:16" ht="15.75">
      <c r="B32" s="54">
        <v>33</v>
      </c>
      <c r="C32" s="54">
        <v>5</v>
      </c>
      <c r="D32" s="54">
        <v>4</v>
      </c>
      <c r="E32" s="54">
        <v>7</v>
      </c>
      <c r="F32" s="54">
        <v>3</v>
      </c>
      <c r="G32" s="54">
        <v>1</v>
      </c>
      <c r="H32" s="54">
        <v>5</v>
      </c>
      <c r="I32" s="54">
        <v>4.2</v>
      </c>
      <c r="J32" s="54" t="s">
        <v>94</v>
      </c>
      <c r="K32" s="54">
        <v>0</v>
      </c>
      <c r="L32" s="54" t="s">
        <v>89</v>
      </c>
      <c r="M32" s="54" t="s">
        <v>95</v>
      </c>
      <c r="N32" s="55" t="s">
        <v>19</v>
      </c>
      <c r="O32" s="55" t="s">
        <v>339</v>
      </c>
      <c r="P32" s="55" t="s">
        <v>340</v>
      </c>
    </row>
    <row r="33" spans="2:16" ht="15.75">
      <c r="B33" s="55">
        <v>10</v>
      </c>
      <c r="C33" s="55">
        <v>2</v>
      </c>
      <c r="D33" s="55">
        <v>5</v>
      </c>
      <c r="E33" s="55">
        <v>3</v>
      </c>
      <c r="F33" s="55">
        <v>6</v>
      </c>
      <c r="G33" s="55">
        <v>1</v>
      </c>
      <c r="H33" s="55">
        <v>3</v>
      </c>
      <c r="I33" s="55">
        <v>3.8</v>
      </c>
      <c r="J33" s="55" t="s">
        <v>100</v>
      </c>
      <c r="K33" s="55">
        <v>10</v>
      </c>
      <c r="L33" s="55" t="s">
        <v>38</v>
      </c>
      <c r="M33" s="55" t="s">
        <v>76</v>
      </c>
      <c r="N33" s="55" t="s">
        <v>341</v>
      </c>
      <c r="O33" s="55" t="s">
        <v>24</v>
      </c>
      <c r="P33" s="55"/>
    </row>
    <row r="34" spans="2:16" ht="15.75">
      <c r="B34" s="54">
        <v>16</v>
      </c>
      <c r="C34" s="54">
        <v>4</v>
      </c>
      <c r="D34" s="54">
        <v>7</v>
      </c>
      <c r="E34" s="54">
        <v>2</v>
      </c>
      <c r="F34" s="54">
        <v>5</v>
      </c>
      <c r="G34" s="54">
        <v>3</v>
      </c>
      <c r="H34" s="54">
        <v>3</v>
      </c>
      <c r="I34" s="54">
        <v>3.7499999999999996</v>
      </c>
      <c r="J34" s="54" t="s">
        <v>342</v>
      </c>
      <c r="K34" s="54">
        <v>5</v>
      </c>
      <c r="L34" s="54" t="s">
        <v>38</v>
      </c>
      <c r="M34" s="54" t="s">
        <v>300</v>
      </c>
      <c r="N34" s="55" t="s">
        <v>41</v>
      </c>
      <c r="O34" s="55" t="s">
        <v>42</v>
      </c>
      <c r="P34" s="55"/>
    </row>
    <row r="35" spans="2:16" ht="15.75">
      <c r="B35" s="55">
        <v>76</v>
      </c>
      <c r="C35" s="55">
        <v>1</v>
      </c>
      <c r="D35" s="55">
        <v>7</v>
      </c>
      <c r="E35" s="55">
        <v>5</v>
      </c>
      <c r="F35" s="55">
        <v>3</v>
      </c>
      <c r="G35" s="55">
        <v>1</v>
      </c>
      <c r="H35" s="55">
        <v>3</v>
      </c>
      <c r="I35" s="55">
        <v>3.7</v>
      </c>
      <c r="J35" s="55" t="s">
        <v>343</v>
      </c>
      <c r="K35" s="55">
        <v>12</v>
      </c>
      <c r="L35" s="55" t="s">
        <v>38</v>
      </c>
      <c r="M35" s="55" t="s">
        <v>300</v>
      </c>
      <c r="N35" s="55" t="s">
        <v>19</v>
      </c>
      <c r="O35" s="55" t="s">
        <v>63</v>
      </c>
      <c r="P35" s="55"/>
    </row>
    <row r="36" spans="2:16" ht="15.75">
      <c r="B36" s="54"/>
      <c r="C36" s="54"/>
      <c r="D36" s="54"/>
      <c r="E36" s="54"/>
      <c r="F36" s="54"/>
      <c r="G36" s="54"/>
      <c r="H36" s="54"/>
      <c r="I36" s="54"/>
      <c r="J36" s="61" t="s">
        <v>344</v>
      </c>
      <c r="K36" s="56"/>
      <c r="L36" s="54" t="s">
        <v>345</v>
      </c>
      <c r="M36" s="54" t="s">
        <v>346</v>
      </c>
      <c r="N36" s="55" t="s">
        <v>41</v>
      </c>
      <c r="O36" s="55" t="s">
        <v>42</v>
      </c>
      <c r="P36" s="55" t="s">
        <v>347</v>
      </c>
    </row>
    <row r="37" spans="2:16" ht="15.75">
      <c r="B37" s="55"/>
      <c r="C37" s="55"/>
      <c r="D37" s="55"/>
      <c r="E37" s="55"/>
      <c r="F37" s="55"/>
      <c r="G37" s="55"/>
      <c r="H37" s="55"/>
      <c r="I37" s="55"/>
      <c r="J37" s="61" t="s">
        <v>348</v>
      </c>
      <c r="K37" s="57"/>
      <c r="L37" s="55" t="s">
        <v>349</v>
      </c>
      <c r="M37" s="55" t="s">
        <v>300</v>
      </c>
      <c r="N37" s="55" t="s">
        <v>19</v>
      </c>
      <c r="O37" s="55" t="s">
        <v>42</v>
      </c>
      <c r="P37" s="55"/>
    </row>
    <row r="38" spans="2:16" ht="15.75">
      <c r="B38" s="54"/>
      <c r="C38" s="54"/>
      <c r="D38" s="54"/>
      <c r="E38" s="54"/>
      <c r="F38" s="54"/>
      <c r="G38" s="54"/>
      <c r="H38" s="54"/>
      <c r="I38" s="54"/>
      <c r="J38" s="61" t="s">
        <v>350</v>
      </c>
      <c r="K38" s="56"/>
      <c r="L38" s="54" t="s">
        <v>38</v>
      </c>
      <c r="M38" s="54" t="s">
        <v>300</v>
      </c>
      <c r="N38" s="55" t="s">
        <v>19</v>
      </c>
      <c r="O38" s="55" t="s">
        <v>63</v>
      </c>
      <c r="P38" s="55"/>
    </row>
    <row r="39" spans="2:16" ht="15.75">
      <c r="B39" s="55"/>
      <c r="C39" s="55"/>
      <c r="D39" s="55"/>
      <c r="E39" s="55"/>
      <c r="F39" s="55"/>
      <c r="G39" s="55"/>
      <c r="H39" s="55"/>
      <c r="I39" s="55"/>
      <c r="J39" s="61" t="s">
        <v>351</v>
      </c>
      <c r="K39" s="57"/>
      <c r="L39" s="55" t="s">
        <v>38</v>
      </c>
      <c r="M39" s="55" t="s">
        <v>300</v>
      </c>
      <c r="N39" s="55" t="s">
        <v>19</v>
      </c>
      <c r="O39" s="55" t="s">
        <v>63</v>
      </c>
      <c r="P39" s="55"/>
    </row>
    <row r="40" spans="2:16" ht="15.75">
      <c r="B40" s="54"/>
      <c r="C40" s="54"/>
      <c r="D40" s="54"/>
      <c r="E40" s="54"/>
      <c r="F40" s="54"/>
      <c r="G40" s="54"/>
      <c r="H40" s="54"/>
      <c r="I40" s="54"/>
      <c r="J40" s="61" t="s">
        <v>352</v>
      </c>
      <c r="K40" s="56"/>
      <c r="L40" s="54" t="s">
        <v>38</v>
      </c>
      <c r="M40" s="54" t="s">
        <v>300</v>
      </c>
      <c r="N40" s="55" t="s">
        <v>19</v>
      </c>
      <c r="O40" s="55" t="s">
        <v>63</v>
      </c>
      <c r="P40" s="55"/>
    </row>
    <row r="41" spans="2:16" ht="15.75">
      <c r="B41" s="62"/>
      <c r="C41" s="62"/>
      <c r="D41" s="62"/>
      <c r="E41" s="62"/>
      <c r="F41" s="62"/>
      <c r="G41" s="62"/>
      <c r="H41" s="62"/>
      <c r="I41" s="62"/>
      <c r="J41" s="63" t="s">
        <v>353</v>
      </c>
      <c r="K41" s="64"/>
      <c r="L41" s="62" t="s">
        <v>51</v>
      </c>
      <c r="M41" s="62" t="s">
        <v>300</v>
      </c>
      <c r="N41" s="62" t="s">
        <v>19</v>
      </c>
      <c r="O41" s="62" t="s">
        <v>63</v>
      </c>
      <c r="P41" s="62"/>
    </row>
    <row r="42" spans="2:16" ht="31.5">
      <c r="B42" s="55"/>
      <c r="C42" s="55"/>
      <c r="D42" s="55"/>
      <c r="E42" s="55"/>
      <c r="F42" s="55"/>
      <c r="G42" s="55"/>
      <c r="H42" s="55"/>
      <c r="I42" s="55"/>
      <c r="J42" s="83" t="s">
        <v>354</v>
      </c>
      <c r="K42" s="57"/>
      <c r="L42" s="69" t="s">
        <v>38</v>
      </c>
      <c r="M42" s="55"/>
      <c r="N42" s="69" t="s">
        <v>41</v>
      </c>
      <c r="O42" s="69" t="s">
        <v>42</v>
      </c>
      <c r="P42" s="97" t="s">
        <v>355</v>
      </c>
    </row>
    <row r="43" spans="2:16" ht="15.75">
      <c r="B43" s="62"/>
      <c r="C43" s="62"/>
      <c r="D43" s="62"/>
      <c r="E43" s="62"/>
      <c r="F43" s="62"/>
      <c r="G43" s="62"/>
      <c r="H43" s="62"/>
      <c r="I43" s="62"/>
      <c r="J43" s="84" t="s">
        <v>356</v>
      </c>
      <c r="K43" s="64"/>
      <c r="L43" s="85" t="s">
        <v>164</v>
      </c>
      <c r="M43" s="62"/>
      <c r="N43" s="85" t="s">
        <v>257</v>
      </c>
      <c r="O43" s="85" t="s">
        <v>24</v>
      </c>
      <c r="P43" s="85" t="s">
        <v>357</v>
      </c>
    </row>
    <row r="44" spans="2:16" ht="15.75">
      <c r="B44" s="62"/>
      <c r="C44" s="62"/>
      <c r="D44" s="62"/>
      <c r="E44" s="62"/>
      <c r="F44" s="62"/>
      <c r="G44" s="62"/>
      <c r="H44" s="62"/>
      <c r="I44" s="62"/>
      <c r="J44" s="84" t="s">
        <v>358</v>
      </c>
      <c r="K44" s="64"/>
      <c r="L44" s="85" t="s">
        <v>38</v>
      </c>
      <c r="M44" s="62"/>
      <c r="N44" s="85" t="s">
        <v>41</v>
      </c>
      <c r="O44" s="85" t="s">
        <v>42</v>
      </c>
      <c r="P44" s="85" t="s">
        <v>359</v>
      </c>
    </row>
    <row r="45" spans="2:16" ht="15.75">
      <c r="B45" s="62" t="s">
        <v>176</v>
      </c>
      <c r="C45" s="62"/>
      <c r="D45" s="62"/>
      <c r="E45" s="62"/>
      <c r="F45" s="62"/>
      <c r="G45" s="62"/>
      <c r="H45" s="62"/>
      <c r="I45" s="62"/>
      <c r="J45" s="108"/>
      <c r="K45" s="62">
        <f>SUBTOTAL(109,Table15[Time Taken])</f>
        <v>1314.5</v>
      </c>
      <c r="L45" s="62"/>
      <c r="M45" s="62"/>
      <c r="N45" s="62"/>
      <c r="O45" s="62"/>
      <c r="P45" s="62">
        <f>SUBTOTAL(103,Table15[Notes])</f>
        <v>21</v>
      </c>
    </row>
    <row r="46" spans="2:16" ht="15.75">
      <c r="B46" s="54">
        <v>25</v>
      </c>
      <c r="C46" s="54">
        <v>10</v>
      </c>
      <c r="D46" s="54">
        <v>7</v>
      </c>
      <c r="E46" s="54">
        <v>6</v>
      </c>
      <c r="F46" s="54">
        <v>5</v>
      </c>
      <c r="G46" s="54">
        <v>9</v>
      </c>
      <c r="H46" s="54">
        <v>8</v>
      </c>
      <c r="I46" s="54">
        <v>8.3000000000000007</v>
      </c>
      <c r="J46" s="54" t="s">
        <v>360</v>
      </c>
      <c r="K46" s="54">
        <v>0</v>
      </c>
      <c r="L46" s="54" t="s">
        <v>38</v>
      </c>
      <c r="M46" s="54" t="s">
        <v>300</v>
      </c>
      <c r="N46" s="54" t="s">
        <v>19</v>
      </c>
      <c r="O46" s="54" t="s">
        <v>63</v>
      </c>
    </row>
    <row r="47" spans="2:16" ht="15.75">
      <c r="B47" s="54">
        <v>41</v>
      </c>
      <c r="C47" s="54">
        <v>5</v>
      </c>
      <c r="D47" s="54">
        <v>2</v>
      </c>
      <c r="E47" s="54">
        <v>5</v>
      </c>
      <c r="F47" s="54">
        <v>4</v>
      </c>
      <c r="G47" s="54">
        <v>4</v>
      </c>
      <c r="H47" s="54">
        <v>3</v>
      </c>
      <c r="I47" s="54">
        <v>3.9</v>
      </c>
      <c r="J47" s="54" t="s">
        <v>361</v>
      </c>
      <c r="K47" s="67">
        <v>0</v>
      </c>
      <c r="L47" s="54" t="s">
        <v>38</v>
      </c>
      <c r="M47" s="67" t="s">
        <v>300</v>
      </c>
      <c r="N47" s="54" t="s">
        <v>19</v>
      </c>
      <c r="O47" s="54" t="s">
        <v>63</v>
      </c>
    </row>
  </sheetData>
  <pageMargins left="0.7" right="0.7" top="0.75" bottom="0.75" header="0.3" footer="0.3"/>
  <pageSetup paperSize="8" scale="55"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2:AD211"/>
  <sheetViews>
    <sheetView zoomScale="60" zoomScaleNormal="60" workbookViewId="0">
      <selection activeCell="S215" sqref="S215"/>
    </sheetView>
  </sheetViews>
  <sheetFormatPr defaultColWidth="9" defaultRowHeight="15.75"/>
  <cols>
    <col min="1" max="2" width="9" style="48"/>
    <col min="3" max="3" width="7" style="48" customWidth="1"/>
    <col min="4" max="4" width="9.5703125" style="48" customWidth="1"/>
    <col min="5" max="5" width="14" style="48" customWidth="1"/>
    <col min="6" max="7" width="12.7109375" style="48" customWidth="1"/>
    <col min="8" max="8" width="20.85546875" style="48" customWidth="1"/>
    <col min="9" max="9" width="14.140625" style="48" customWidth="1"/>
    <col min="10" max="10" width="14.7109375" style="48" customWidth="1"/>
    <col min="11" max="11" width="69.5703125" style="48" customWidth="1"/>
    <col min="12" max="12" width="14.7109375" style="48" customWidth="1"/>
    <col min="13" max="13" width="13.7109375" style="48" customWidth="1"/>
    <col min="14" max="15" width="13.28515625" style="48" customWidth="1"/>
    <col min="16" max="16" width="11.85546875" style="48" customWidth="1"/>
    <col min="17" max="17" width="10.28515625" style="48" customWidth="1"/>
    <col min="18" max="18" width="12.42578125" style="48" customWidth="1"/>
    <col min="19" max="19" width="9" style="48"/>
    <col min="20" max="20" width="22.5703125" style="48" customWidth="1"/>
    <col min="21" max="21" width="18.7109375" style="48" customWidth="1"/>
    <col min="22" max="16384" width="9" style="48"/>
  </cols>
  <sheetData>
    <row r="2" spans="3:30">
      <c r="C2" s="46" t="s">
        <v>0</v>
      </c>
      <c r="D2" s="47" t="s">
        <v>1</v>
      </c>
      <c r="E2" s="47" t="s">
        <v>2</v>
      </c>
      <c r="F2" s="47" t="s">
        <v>3</v>
      </c>
      <c r="G2" s="47" t="s">
        <v>4</v>
      </c>
      <c r="H2" s="47" t="s">
        <v>5</v>
      </c>
      <c r="I2" s="47" t="s">
        <v>6</v>
      </c>
      <c r="J2" s="47" t="s">
        <v>7</v>
      </c>
      <c r="K2" s="47" t="s">
        <v>8</v>
      </c>
      <c r="L2" s="47" t="s">
        <v>9</v>
      </c>
      <c r="M2" s="47" t="s">
        <v>244</v>
      </c>
      <c r="N2" s="47" t="s">
        <v>10</v>
      </c>
      <c r="O2" s="47" t="s">
        <v>11</v>
      </c>
      <c r="T2" t="s">
        <v>362</v>
      </c>
      <c r="U2" t="s">
        <v>363</v>
      </c>
      <c r="Y2" s="48" t="s">
        <v>362</v>
      </c>
      <c r="Z2" s="48" t="s">
        <v>364</v>
      </c>
      <c r="AA2" s="48" t="s">
        <v>365</v>
      </c>
      <c r="AB2" s="48" t="s">
        <v>366</v>
      </c>
      <c r="AC2" s="48" t="s">
        <v>367</v>
      </c>
      <c r="AD2" s="48" t="s">
        <v>368</v>
      </c>
    </row>
    <row r="3" spans="3:30" hidden="1">
      <c r="C3" s="48">
        <v>1</v>
      </c>
      <c r="D3" s="48">
        <v>10</v>
      </c>
      <c r="E3" s="48">
        <v>10</v>
      </c>
      <c r="F3" s="48">
        <v>10</v>
      </c>
      <c r="G3" s="48">
        <v>1</v>
      </c>
      <c r="H3" s="48">
        <v>10</v>
      </c>
      <c r="I3" s="48">
        <v>10</v>
      </c>
      <c r="J3" s="48">
        <v>9.5500000000000007</v>
      </c>
      <c r="K3" s="48" t="str">
        <f>VLOOKUP(Table12[[#This Row],[Project number]],projectlist[],2,FALSE)</f>
        <v>Recovery Plan: Task and Finish Groups</v>
      </c>
      <c r="L3" s="48">
        <f>VLOOKUP(Table12[[#This Row],[Project number]],projectlist[],3,FALSE)</f>
        <v>242</v>
      </c>
      <c r="N3" s="48" t="s">
        <v>51</v>
      </c>
      <c r="O3" s="48" t="str">
        <f>VLOOKUP(Table12[[#This Row],[Project number]],split[],2,FALSE)</f>
        <v>Union</v>
      </c>
      <c r="T3">
        <v>63</v>
      </c>
      <c r="U3" t="s">
        <v>300</v>
      </c>
      <c r="Y3" s="48">
        <v>1</v>
      </c>
      <c r="Z3" s="48" t="s">
        <v>245</v>
      </c>
      <c r="AA3" s="48">
        <v>242</v>
      </c>
      <c r="AB3" s="48" t="s">
        <v>369</v>
      </c>
    </row>
    <row r="4" spans="3:30">
      <c r="C4" s="48">
        <v>7</v>
      </c>
      <c r="D4" s="48">
        <v>10</v>
      </c>
      <c r="E4" s="48">
        <v>10</v>
      </c>
      <c r="F4" s="48">
        <v>8</v>
      </c>
      <c r="G4" s="48">
        <v>9</v>
      </c>
      <c r="H4" s="48">
        <v>7</v>
      </c>
      <c r="I4" s="48">
        <v>10</v>
      </c>
      <c r="J4" s="48">
        <v>9.5500000000000007</v>
      </c>
      <c r="K4" s="48" t="str">
        <f>VLOOKUP(Table12[[#This Row],[Project number]],projectlist[],2,FALSE)</f>
        <v>Student Welcome - Annual package of activity including Welcome Week and Fresher's Fair</v>
      </c>
      <c r="L4" s="48">
        <f>VLOOKUP(Table12[[#This Row],[Project number]],projectlist[],3,FALSE)</f>
        <v>0</v>
      </c>
      <c r="N4" s="48" t="s">
        <v>17</v>
      </c>
      <c r="O4" s="48" t="str">
        <f>VLOOKUP(Table12[[#This Row],[Project number]],split[],2,FALSE)</f>
        <v>SE / CS / SVC</v>
      </c>
      <c r="T4">
        <v>64</v>
      </c>
      <c r="U4" t="s">
        <v>300</v>
      </c>
      <c r="Y4" s="48">
        <v>2</v>
      </c>
      <c r="Z4" s="48" t="s">
        <v>249</v>
      </c>
      <c r="AA4" s="48">
        <v>132</v>
      </c>
      <c r="AB4" s="48" t="s">
        <v>370</v>
      </c>
    </row>
    <row r="5" spans="3:30">
      <c r="C5" s="48">
        <v>83</v>
      </c>
      <c r="D5" s="48">
        <v>10</v>
      </c>
      <c r="E5" s="48">
        <v>10</v>
      </c>
      <c r="F5" s="48">
        <v>4</v>
      </c>
      <c r="G5" s="48">
        <v>10</v>
      </c>
      <c r="H5" s="48">
        <v>4</v>
      </c>
      <c r="I5" s="48">
        <v>7</v>
      </c>
      <c r="J5" s="48">
        <v>9.0999999999999979</v>
      </c>
      <c r="K5" s="48" t="str">
        <f>VLOOKUP(Table12[[#This Row],[Project number]],projectlist[],2,FALSE)</f>
        <v>SES</v>
      </c>
      <c r="L5" s="48">
        <f>VLOOKUP(Table12[[#This Row],[Project number]],projectlist[],3,FALSE)</f>
        <v>35</v>
      </c>
      <c r="N5" s="48" t="s">
        <v>17</v>
      </c>
      <c r="O5" s="48" t="str">
        <f>VLOOKUP(Table12[[#This Row],[Project number]],split[],2,FALSE)</f>
        <v>SE</v>
      </c>
      <c r="T5">
        <v>65</v>
      </c>
      <c r="U5" t="s">
        <v>300</v>
      </c>
      <c r="Y5" s="48">
        <v>3</v>
      </c>
      <c r="Z5" s="48" t="s">
        <v>26</v>
      </c>
      <c r="AA5" s="48">
        <v>40</v>
      </c>
      <c r="AB5" s="48" t="s">
        <v>23</v>
      </c>
    </row>
    <row r="6" spans="3:30" hidden="1">
      <c r="C6" s="48">
        <v>160</v>
      </c>
      <c r="D6" s="48">
        <v>10</v>
      </c>
      <c r="E6" s="48">
        <v>10</v>
      </c>
      <c r="F6" s="48">
        <v>8</v>
      </c>
      <c r="G6" s="48">
        <v>4</v>
      </c>
      <c r="H6" s="48">
        <v>7</v>
      </c>
      <c r="I6" s="48">
        <v>10</v>
      </c>
      <c r="J6" s="48">
        <v>8.6</v>
      </c>
      <c r="K6" s="48" t="str">
        <f>VLOOKUP(Table12[[#This Row],[Project number]],projectlist[],2,FALSE)</f>
        <v>Budgeting and Planning</v>
      </c>
      <c r="L6" s="48">
        <f>VLOOKUP(Table12[[#This Row],[Project number]],projectlist[],3,FALSE)</f>
        <v>130</v>
      </c>
      <c r="N6" s="48" t="s">
        <v>51</v>
      </c>
      <c r="O6" s="48" t="str">
        <f>VLOOKUP(Table12[[#This Row],[Project number]],split[],2,FALSE)</f>
        <v>Union</v>
      </c>
      <c r="T6">
        <v>66</v>
      </c>
      <c r="U6" t="s">
        <v>300</v>
      </c>
      <c r="Y6" s="48">
        <v>4</v>
      </c>
      <c r="Z6" s="48" t="s">
        <v>202</v>
      </c>
      <c r="AB6" s="48" t="s">
        <v>371</v>
      </c>
    </row>
    <row r="7" spans="3:30" hidden="1">
      <c r="C7" s="48">
        <v>160</v>
      </c>
      <c r="D7" s="48">
        <v>10</v>
      </c>
      <c r="E7" s="48">
        <v>10</v>
      </c>
      <c r="F7" s="48">
        <v>8</v>
      </c>
      <c r="G7" s="48">
        <v>4</v>
      </c>
      <c r="H7" s="48">
        <v>7</v>
      </c>
      <c r="I7" s="48">
        <v>10</v>
      </c>
      <c r="J7" s="48">
        <v>8.4499999999999993</v>
      </c>
      <c r="K7" s="48" t="str">
        <f>VLOOKUP(Table12[[#This Row],[Project number]],projectlist[],2,FALSE)</f>
        <v>Budgeting and Planning</v>
      </c>
      <c r="L7" s="48">
        <f>VLOOKUP(Table12[[#This Row],[Project number]],projectlist[],3,FALSE)</f>
        <v>130</v>
      </c>
      <c r="O7" s="48" t="str">
        <f>VLOOKUP(Table12[[#This Row],[Project number]],split[],2,FALSE)</f>
        <v>Union</v>
      </c>
      <c r="T7">
        <v>67</v>
      </c>
      <c r="U7" t="s">
        <v>300</v>
      </c>
      <c r="Y7" s="48">
        <v>5</v>
      </c>
      <c r="Z7" s="48" t="s">
        <v>372</v>
      </c>
      <c r="AB7" s="48" t="s">
        <v>370</v>
      </c>
    </row>
    <row r="8" spans="3:30" hidden="1">
      <c r="C8" s="48">
        <v>2</v>
      </c>
      <c r="D8" s="48">
        <v>10</v>
      </c>
      <c r="E8" s="48">
        <v>10</v>
      </c>
      <c r="F8" s="48">
        <v>6</v>
      </c>
      <c r="G8" s="48">
        <v>7</v>
      </c>
      <c r="H8" s="48">
        <v>5</v>
      </c>
      <c r="I8" s="48">
        <v>8</v>
      </c>
      <c r="J8" s="48">
        <v>8.35</v>
      </c>
      <c r="K8" s="48" t="str">
        <f>VLOOKUP(Table12[[#This Row],[Project number]],projectlist[],2,FALSE)</f>
        <v>Work Efficiency Project</v>
      </c>
      <c r="L8" s="48">
        <f>VLOOKUP(Table12[[#This Row],[Project number]],projectlist[],3,FALSE)</f>
        <v>132</v>
      </c>
      <c r="N8" s="48" t="s">
        <v>38</v>
      </c>
      <c r="O8" s="48" t="str">
        <f>VLOOKUP(Table12[[#This Row],[Project number]],split[],2,FALSE)</f>
        <v>Union</v>
      </c>
      <c r="T8">
        <v>68</v>
      </c>
      <c r="U8" t="s">
        <v>300</v>
      </c>
      <c r="Y8" s="48">
        <v>6</v>
      </c>
      <c r="Z8" s="48" t="s">
        <v>174</v>
      </c>
      <c r="AA8" s="48">
        <v>70</v>
      </c>
      <c r="AB8" s="48" t="s">
        <v>373</v>
      </c>
      <c r="AC8" s="48" t="s">
        <v>374</v>
      </c>
    </row>
    <row r="9" spans="3:30" hidden="1">
      <c r="C9" s="48">
        <v>25</v>
      </c>
      <c r="D9" s="48">
        <v>10</v>
      </c>
      <c r="E9" s="48">
        <v>7</v>
      </c>
      <c r="F9" s="48">
        <v>6</v>
      </c>
      <c r="G9" s="48">
        <v>5</v>
      </c>
      <c r="H9" s="48">
        <v>9</v>
      </c>
      <c r="I9" s="48">
        <v>8</v>
      </c>
      <c r="J9" s="48">
        <v>8.3000000000000007</v>
      </c>
      <c r="K9" s="48" t="str">
        <f>VLOOKUP(Table12[[#This Row],[Project number]],projectlist[],2,FALSE)</f>
        <v>Graduation - Shop Stalls to generate income</v>
      </c>
      <c r="L9" s="48">
        <f>VLOOKUP(Table12[[#This Row],[Project number]],projectlist[],3,FALSE)</f>
        <v>0</v>
      </c>
      <c r="N9" s="48" t="s">
        <v>38</v>
      </c>
      <c r="O9" s="48" t="str">
        <f>VLOOKUP(Table12[[#This Row],[Project number]],split[],2,FALSE)</f>
        <v>SVC</v>
      </c>
      <c r="T9">
        <v>69</v>
      </c>
      <c r="U9" t="s">
        <v>300</v>
      </c>
      <c r="Y9" s="48">
        <v>7</v>
      </c>
      <c r="Z9" s="48" t="s">
        <v>16</v>
      </c>
      <c r="AB9" s="48" t="s">
        <v>23</v>
      </c>
      <c r="AC9" s="48" t="s">
        <v>374</v>
      </c>
    </row>
    <row r="10" spans="3:30" hidden="1">
      <c r="C10" s="48">
        <v>77</v>
      </c>
      <c r="D10" s="48">
        <v>8</v>
      </c>
      <c r="E10" s="48">
        <v>8</v>
      </c>
      <c r="F10" s="48">
        <v>8</v>
      </c>
      <c r="G10" s="48">
        <v>1</v>
      </c>
      <c r="H10" s="48">
        <v>10</v>
      </c>
      <c r="I10" s="48">
        <v>9</v>
      </c>
      <c r="J10" s="48">
        <v>8.15</v>
      </c>
      <c r="K10" s="48" t="str">
        <f>VLOOKUP(Table12[[#This Row],[Project number]],projectlist[],2,FALSE)</f>
        <v>stock orders and deliveries (retail)</v>
      </c>
      <c r="L10" s="48">
        <f>VLOOKUP(Table12[[#This Row],[Project number]],projectlist[],3,FALSE)</f>
        <v>157</v>
      </c>
      <c r="N10" s="48" t="s">
        <v>51</v>
      </c>
      <c r="O10" s="48" t="str">
        <f>VLOOKUP(Table12[[#This Row],[Project number]],split[],2,FALSE)</f>
        <v>CS</v>
      </c>
      <c r="T10">
        <v>70</v>
      </c>
      <c r="U10" t="s">
        <v>300</v>
      </c>
      <c r="Y10" s="48">
        <v>8</v>
      </c>
      <c r="Z10" s="48" t="s">
        <v>222</v>
      </c>
      <c r="AB10" s="48" t="s">
        <v>371</v>
      </c>
    </row>
    <row r="11" spans="3:30" hidden="1">
      <c r="C11" s="48">
        <v>78</v>
      </c>
      <c r="D11" s="48">
        <v>8</v>
      </c>
      <c r="E11" s="48">
        <v>8</v>
      </c>
      <c r="F11" s="48">
        <v>8</v>
      </c>
      <c r="G11" s="48">
        <v>1</v>
      </c>
      <c r="H11" s="48">
        <v>10</v>
      </c>
      <c r="I11" s="48">
        <v>9</v>
      </c>
      <c r="J11" s="48">
        <v>8.15</v>
      </c>
      <c r="K11" s="48" t="str">
        <f>VLOOKUP(Table12[[#This Row],[Project number]],projectlist[],2,FALSE)</f>
        <v>stock orders and deliveries (catering)</v>
      </c>
      <c r="L11" s="48">
        <f>VLOOKUP(Table12[[#This Row],[Project number]],projectlist[],3,FALSE)</f>
        <v>94</v>
      </c>
      <c r="N11" s="48" t="s">
        <v>51</v>
      </c>
      <c r="O11" s="48" t="str">
        <f>VLOOKUP(Table12[[#This Row],[Project number]],split[],2,FALSE)</f>
        <v>CS</v>
      </c>
      <c r="T11">
        <v>71</v>
      </c>
      <c r="U11" t="s">
        <v>300</v>
      </c>
      <c r="Y11" s="48">
        <v>9</v>
      </c>
      <c r="Z11" s="48" t="s">
        <v>30</v>
      </c>
      <c r="AA11" s="48">
        <v>80</v>
      </c>
      <c r="AB11" s="48" t="s">
        <v>23</v>
      </c>
    </row>
    <row r="12" spans="3:30" hidden="1">
      <c r="C12" s="48">
        <v>79</v>
      </c>
      <c r="D12" s="48">
        <v>8</v>
      </c>
      <c r="E12" s="48">
        <v>8</v>
      </c>
      <c r="F12" s="48">
        <v>8</v>
      </c>
      <c r="G12" s="48">
        <v>1</v>
      </c>
      <c r="H12" s="48">
        <v>10</v>
      </c>
      <c r="I12" s="48">
        <v>9</v>
      </c>
      <c r="J12" s="48">
        <v>8.15</v>
      </c>
      <c r="K12" s="48" t="str">
        <f>VLOOKUP(Table12[[#This Row],[Project number]],projectlist[],2,FALSE)</f>
        <v>stock orders and deliveries (bars)</v>
      </c>
      <c r="L12" s="48">
        <f>VLOOKUP(Table12[[#This Row],[Project number]],projectlist[],3,FALSE)</f>
        <v>132</v>
      </c>
      <c r="N12" s="48" t="s">
        <v>51</v>
      </c>
      <c r="O12" s="48" t="str">
        <f>VLOOKUP(Table12[[#This Row],[Project number]],split[],2,FALSE)</f>
        <v>CS</v>
      </c>
      <c r="T12">
        <v>72</v>
      </c>
      <c r="U12" t="s">
        <v>300</v>
      </c>
      <c r="Y12" s="48">
        <v>10</v>
      </c>
      <c r="Z12" s="48" t="s">
        <v>100</v>
      </c>
      <c r="AA12" s="48">
        <v>10</v>
      </c>
      <c r="AB12" s="48" t="s">
        <v>23</v>
      </c>
    </row>
    <row r="13" spans="3:30">
      <c r="C13" s="48">
        <v>3</v>
      </c>
      <c r="D13" s="48">
        <v>10</v>
      </c>
      <c r="E13" s="48">
        <v>8</v>
      </c>
      <c r="F13" s="48">
        <v>6</v>
      </c>
      <c r="G13" s="48">
        <v>8</v>
      </c>
      <c r="H13" s="48">
        <v>4</v>
      </c>
      <c r="I13" s="48">
        <v>4</v>
      </c>
      <c r="J13" s="48">
        <v>7.9000000000000012</v>
      </c>
      <c r="K13" s="48" t="str">
        <f>VLOOKUP(Table12[[#This Row],[Project number]],projectlist[],2,FALSE)</f>
        <v>Student Experience Survey - complete analysis to understand user satisfaction</v>
      </c>
      <c r="L13" s="48">
        <f>VLOOKUP(Table12[[#This Row],[Project number]],projectlist[],3,FALSE)</f>
        <v>40</v>
      </c>
      <c r="N13" s="48" t="s">
        <v>17</v>
      </c>
      <c r="O13" s="48" t="str">
        <f>VLOOKUP(Table12[[#This Row],[Project number]],split[],2,FALSE)</f>
        <v>SE</v>
      </c>
      <c r="T13">
        <v>73</v>
      </c>
      <c r="U13" t="s">
        <v>300</v>
      </c>
      <c r="Y13" s="48">
        <v>11</v>
      </c>
      <c r="Z13" s="48" t="s">
        <v>196</v>
      </c>
      <c r="AB13" s="48" t="s">
        <v>371</v>
      </c>
    </row>
    <row r="14" spans="3:30" hidden="1">
      <c r="C14" s="48">
        <v>144</v>
      </c>
      <c r="D14" s="48">
        <v>6</v>
      </c>
      <c r="E14" s="48">
        <v>10</v>
      </c>
      <c r="F14" s="48">
        <v>7</v>
      </c>
      <c r="G14" s="48">
        <v>2</v>
      </c>
      <c r="H14" s="48">
        <v>10</v>
      </c>
      <c r="I14" s="48">
        <v>8</v>
      </c>
      <c r="J14" s="48">
        <v>7.9</v>
      </c>
      <c r="K14" s="48" t="str">
        <f>VLOOKUP(Table12[[#This Row],[Project number]],projectlist[],2,FALSE)</f>
        <v>EPOS</v>
      </c>
      <c r="L14" s="48">
        <f>VLOOKUP(Table12[[#This Row],[Project number]],projectlist[],3,FALSE)</f>
        <v>26</v>
      </c>
      <c r="N14" s="48" t="s">
        <v>51</v>
      </c>
      <c r="O14" s="48" t="str">
        <f>VLOOKUP(Table12[[#This Row],[Project number]],split[],2,FALSE)</f>
        <v>FR</v>
      </c>
      <c r="T14">
        <v>74</v>
      </c>
      <c r="U14" t="s">
        <v>300</v>
      </c>
      <c r="Y14" s="48">
        <v>12</v>
      </c>
      <c r="Z14" s="48" t="s">
        <v>338</v>
      </c>
      <c r="AB14" s="48" t="s">
        <v>373</v>
      </c>
    </row>
    <row r="15" spans="3:30" hidden="1">
      <c r="C15" s="48">
        <v>84</v>
      </c>
      <c r="D15" s="48">
        <v>7</v>
      </c>
      <c r="E15" s="48">
        <v>10</v>
      </c>
      <c r="F15" s="48">
        <v>6</v>
      </c>
      <c r="G15" s="48">
        <v>7</v>
      </c>
      <c r="H15" s="48">
        <v>4</v>
      </c>
      <c r="I15" s="48">
        <v>8</v>
      </c>
      <c r="J15" s="48">
        <v>7.8</v>
      </c>
      <c r="K15" s="48" t="str">
        <f>VLOOKUP(Table12[[#This Row],[Project number]],projectlist[],2,FALSE)</f>
        <v>Sport strat</v>
      </c>
      <c r="L15" s="48">
        <f>VLOOKUP(Table12[[#This Row],[Project number]],projectlist[],3,FALSE)</f>
        <v>80</v>
      </c>
      <c r="N15" s="48" t="s">
        <v>51</v>
      </c>
      <c r="O15" s="48" t="str">
        <f>VLOOKUP(Table12[[#This Row],[Project number]],split[],2,FALSE)</f>
        <v>SE</v>
      </c>
      <c r="T15">
        <v>75</v>
      </c>
      <c r="U15" t="s">
        <v>300</v>
      </c>
      <c r="Y15" s="48">
        <v>13</v>
      </c>
      <c r="Z15" s="48" t="s">
        <v>165</v>
      </c>
      <c r="AB15" s="48" t="s">
        <v>369</v>
      </c>
    </row>
    <row r="16" spans="3:30">
      <c r="C16" s="48">
        <v>21</v>
      </c>
      <c r="D16" s="48">
        <v>8</v>
      </c>
      <c r="E16" s="48">
        <v>7</v>
      </c>
      <c r="F16" s="48">
        <v>7</v>
      </c>
      <c r="G16" s="48">
        <v>10</v>
      </c>
      <c r="H16" s="48">
        <v>1</v>
      </c>
      <c r="I16" s="48">
        <v>8</v>
      </c>
      <c r="J16" s="48">
        <v>7.75</v>
      </c>
      <c r="K16" s="48" t="str">
        <f>VLOOKUP(Table12[[#This Row],[Project number]],projectlist[],2,FALSE)</f>
        <v>Education and Welfare networks elections  - annual autumn election process</v>
      </c>
      <c r="L16" s="48">
        <f>VLOOKUP(Table12[[#This Row],[Project number]],projectlist[],3,FALSE)</f>
        <v>0</v>
      </c>
      <c r="N16" s="48" t="s">
        <v>17</v>
      </c>
      <c r="O16" s="48" t="str">
        <f>VLOOKUP(Table12[[#This Row],[Project number]],split[],2,FALSE)</f>
        <v>SVC</v>
      </c>
      <c r="T16">
        <v>76</v>
      </c>
      <c r="U16" t="s">
        <v>300</v>
      </c>
      <c r="Y16" s="48">
        <v>14</v>
      </c>
      <c r="Z16" s="48" t="s">
        <v>311</v>
      </c>
      <c r="AB16" s="48" t="s">
        <v>369</v>
      </c>
    </row>
    <row r="17" spans="3:30" hidden="1">
      <c r="C17" s="48">
        <v>11</v>
      </c>
      <c r="D17" s="48">
        <v>6</v>
      </c>
      <c r="E17" s="48">
        <v>8</v>
      </c>
      <c r="F17" s="48">
        <v>8</v>
      </c>
      <c r="G17" s="48">
        <v>10</v>
      </c>
      <c r="H17" s="48">
        <v>1</v>
      </c>
      <c r="I17" s="48">
        <v>8</v>
      </c>
      <c r="J17" s="48">
        <v>7.5500000000000007</v>
      </c>
      <c r="K17" s="48" t="str">
        <f>VLOOKUP(Table12[[#This Row],[Project number]],projectlist[],2,FALSE)</f>
        <v>Education and Welfare Reps training -  programme for elected student reps, (approx. 600)</v>
      </c>
      <c r="L17" s="48">
        <f>VLOOKUP(Table12[[#This Row],[Project number]],projectlist[],3,FALSE)</f>
        <v>0</v>
      </c>
      <c r="N17" s="48" t="s">
        <v>51</v>
      </c>
      <c r="O17" s="48" t="str">
        <f>VLOOKUP(Table12[[#This Row],[Project number]],split[],2,FALSE)</f>
        <v>SVC</v>
      </c>
      <c r="T17">
        <v>77</v>
      </c>
      <c r="U17" t="s">
        <v>300</v>
      </c>
      <c r="Y17" s="48">
        <v>15</v>
      </c>
      <c r="Z17" s="48" t="s">
        <v>226</v>
      </c>
      <c r="AB17" s="48" t="s">
        <v>371</v>
      </c>
    </row>
    <row r="18" spans="3:30" hidden="1">
      <c r="C18" s="48">
        <v>142</v>
      </c>
      <c r="D18" s="48">
        <v>10</v>
      </c>
      <c r="E18" s="48">
        <v>10</v>
      </c>
      <c r="F18" s="48">
        <v>5</v>
      </c>
      <c r="G18" s="48">
        <v>5</v>
      </c>
      <c r="H18" s="48">
        <v>2</v>
      </c>
      <c r="I18" s="48">
        <v>10</v>
      </c>
      <c r="J18" s="48">
        <v>7.55</v>
      </c>
      <c r="K18" s="48" t="str">
        <f>VLOOKUP(Table12[[#This Row],[Project number]],projectlist[],2,FALSE)</f>
        <v>DSO Role</v>
      </c>
      <c r="L18" s="48">
        <f>VLOOKUP(Table12[[#This Row],[Project number]],projectlist[],3,FALSE)</f>
        <v>6</v>
      </c>
      <c r="N18" s="48" t="s">
        <v>51</v>
      </c>
      <c r="O18" s="48" t="str">
        <f>VLOOKUP(Table12[[#This Row],[Project number]],split[],2,FALSE)</f>
        <v>FR</v>
      </c>
      <c r="T18">
        <v>78</v>
      </c>
      <c r="U18" t="s">
        <v>300</v>
      </c>
      <c r="Y18" s="48">
        <v>16</v>
      </c>
      <c r="Z18" s="48" t="s">
        <v>342</v>
      </c>
      <c r="AA18" s="48">
        <v>5</v>
      </c>
      <c r="AB18" s="48" t="s">
        <v>373</v>
      </c>
    </row>
    <row r="19" spans="3:30" hidden="1">
      <c r="C19" s="48">
        <v>82</v>
      </c>
      <c r="D19" s="48">
        <v>9</v>
      </c>
      <c r="E19" s="48">
        <v>8</v>
      </c>
      <c r="F19" s="48">
        <v>4</v>
      </c>
      <c r="G19" s="48">
        <v>6</v>
      </c>
      <c r="H19" s="48">
        <v>7</v>
      </c>
      <c r="I19" s="48">
        <v>6</v>
      </c>
      <c r="J19" s="48">
        <v>7.4499999999999993</v>
      </c>
      <c r="K19" s="48" t="str">
        <f>VLOOKUP(Table12[[#This Row],[Project number]],projectlist[],2,FALSE)</f>
        <v>Regular ents programme</v>
      </c>
      <c r="L19" s="48">
        <f>VLOOKUP(Table12[[#This Row],[Project number]],projectlist[],3,FALSE)</f>
        <v>220</v>
      </c>
      <c r="N19" s="48" t="s">
        <v>38</v>
      </c>
      <c r="O19" s="48" t="str">
        <f>VLOOKUP(Table12[[#This Row],[Project number]],split[],2,FALSE)</f>
        <v>CS</v>
      </c>
      <c r="T19">
        <v>79</v>
      </c>
      <c r="U19" t="s">
        <v>300</v>
      </c>
      <c r="Y19" s="48">
        <v>17</v>
      </c>
      <c r="Z19" s="48" t="s">
        <v>204</v>
      </c>
      <c r="AB19" s="48" t="s">
        <v>375</v>
      </c>
      <c r="AC19" s="48" t="s">
        <v>376</v>
      </c>
      <c r="AD19" s="48" t="s">
        <v>377</v>
      </c>
    </row>
    <row r="20" spans="3:30" hidden="1">
      <c r="C20" s="48">
        <v>32</v>
      </c>
      <c r="D20" s="48">
        <v>7</v>
      </c>
      <c r="E20" s="48">
        <v>4</v>
      </c>
      <c r="F20" s="48">
        <v>8</v>
      </c>
      <c r="G20" s="48">
        <v>4</v>
      </c>
      <c r="H20" s="48">
        <v>8</v>
      </c>
      <c r="I20" s="48">
        <v>8</v>
      </c>
      <c r="J20" s="48">
        <v>7.4</v>
      </c>
      <c r="K20" s="48" t="str">
        <f>VLOOKUP(Table12[[#This Row],[Project number]],projectlist[],2,FALSE)</f>
        <v>Welcome Fair  - Commercial sale offer to generate income and strengthen student experience</v>
      </c>
      <c r="L20" s="48">
        <f>VLOOKUP(Table12[[#This Row],[Project number]],projectlist[],3,FALSE)</f>
        <v>0</v>
      </c>
      <c r="N20" s="48" t="s">
        <v>38</v>
      </c>
      <c r="O20" s="48" t="str">
        <f>VLOOKUP(Table12[[#This Row],[Project number]],split[],2,FALSE)</f>
        <v>SVC</v>
      </c>
      <c r="T20">
        <v>80</v>
      </c>
      <c r="U20" t="s">
        <v>300</v>
      </c>
      <c r="Y20" s="48">
        <v>18</v>
      </c>
      <c r="Z20" s="48" t="s">
        <v>238</v>
      </c>
      <c r="AB20" s="48" t="s">
        <v>378</v>
      </c>
      <c r="AC20" s="48" t="s">
        <v>376</v>
      </c>
      <c r="AD20" s="48" t="s">
        <v>379</v>
      </c>
    </row>
    <row r="21" spans="3:30" hidden="1">
      <c r="C21" s="48">
        <v>9</v>
      </c>
      <c r="D21" s="48">
        <v>7</v>
      </c>
      <c r="E21" s="48">
        <v>8</v>
      </c>
      <c r="F21" s="48">
        <v>6</v>
      </c>
      <c r="G21" s="48">
        <v>7</v>
      </c>
      <c r="H21" s="48">
        <v>5</v>
      </c>
      <c r="I21" s="48">
        <v>7</v>
      </c>
      <c r="J21" s="48">
        <v>7.15</v>
      </c>
      <c r="K21" s="48" t="str">
        <f>VLOOKUP(Table12[[#This Row],[Project number]],projectlist[],2,FALSE)</f>
        <v>Sports Strategy implementation, collaborating with Sports Imperial</v>
      </c>
      <c r="L21" s="48">
        <f>VLOOKUP(Table12[[#This Row],[Project number]],projectlist[],3,FALSE)</f>
        <v>80</v>
      </c>
      <c r="O21" s="48" t="str">
        <f>VLOOKUP(Table12[[#This Row],[Project number]],split[],2,FALSE)</f>
        <v>SE</v>
      </c>
      <c r="T21">
        <v>81</v>
      </c>
      <c r="U21" t="s">
        <v>300</v>
      </c>
      <c r="Y21" s="48">
        <v>19</v>
      </c>
      <c r="Z21" s="48" t="s">
        <v>37</v>
      </c>
      <c r="AB21" s="48" t="s">
        <v>23</v>
      </c>
    </row>
    <row r="22" spans="3:30" hidden="1">
      <c r="C22" s="48">
        <v>64</v>
      </c>
      <c r="D22" s="48">
        <v>10</v>
      </c>
      <c r="E22" s="48">
        <v>8</v>
      </c>
      <c r="F22" s="48">
        <v>5</v>
      </c>
      <c r="G22" s="48">
        <v>3</v>
      </c>
      <c r="H22" s="48">
        <v>7</v>
      </c>
      <c r="I22" s="48">
        <v>6</v>
      </c>
      <c r="J22" s="48">
        <v>7.1000000000000005</v>
      </c>
      <c r="K22" s="48" t="str">
        <f>VLOOKUP(Table12[[#This Row],[Project number]],projectlist[],2,FALSE)</f>
        <v>Customer Service (bars)</v>
      </c>
      <c r="L22" s="48">
        <f>VLOOKUP(Table12[[#This Row],[Project number]],projectlist[],3,FALSE)</f>
        <v>22</v>
      </c>
      <c r="N22" s="48" t="s">
        <v>38</v>
      </c>
      <c r="O22" s="48" t="str">
        <f>VLOOKUP(Table12[[#This Row],[Project number]],split[],2,FALSE)</f>
        <v>CS</v>
      </c>
      <c r="T22">
        <v>82</v>
      </c>
      <c r="U22" t="s">
        <v>300</v>
      </c>
      <c r="Y22" s="48">
        <v>20</v>
      </c>
      <c r="Z22" s="48" t="s">
        <v>312</v>
      </c>
      <c r="AB22" s="48" t="s">
        <v>369</v>
      </c>
    </row>
    <row r="23" spans="3:30" hidden="1">
      <c r="C23" s="48">
        <v>143</v>
      </c>
      <c r="D23" s="48">
        <v>10</v>
      </c>
      <c r="E23" s="48">
        <v>7</v>
      </c>
      <c r="F23" s="48">
        <v>8</v>
      </c>
      <c r="G23" s="48">
        <v>3</v>
      </c>
      <c r="H23" s="48">
        <v>6</v>
      </c>
      <c r="I23" s="48">
        <v>8</v>
      </c>
      <c r="J23" s="48">
        <v>7.0500000000000007</v>
      </c>
      <c r="K23" s="48" t="str">
        <f>VLOOKUP(Table12[[#This Row],[Project number]],projectlist[],2,FALSE)</f>
        <v>HR Responsibilities</v>
      </c>
      <c r="L23" s="48">
        <f>VLOOKUP(Table12[[#This Row],[Project number]],projectlist[],3,FALSE)</f>
        <v>52</v>
      </c>
      <c r="N23" s="48" t="s">
        <v>51</v>
      </c>
      <c r="O23" s="48" t="str">
        <f>VLOOKUP(Table12[[#This Row],[Project number]],split[],2,FALSE)</f>
        <v>FR</v>
      </c>
      <c r="T23">
        <v>83</v>
      </c>
      <c r="U23" t="s">
        <v>23</v>
      </c>
      <c r="Y23" s="48">
        <v>21</v>
      </c>
      <c r="Z23" s="48" t="s">
        <v>380</v>
      </c>
      <c r="AB23" s="48" t="s">
        <v>371</v>
      </c>
    </row>
    <row r="24" spans="3:30">
      <c r="C24" s="48">
        <v>92</v>
      </c>
      <c r="D24" s="48">
        <v>3</v>
      </c>
      <c r="E24" s="48">
        <v>10</v>
      </c>
      <c r="F24" s="48">
        <v>6</v>
      </c>
      <c r="G24" s="48">
        <v>8</v>
      </c>
      <c r="H24" s="48">
        <v>1</v>
      </c>
      <c r="I24" s="48">
        <v>10</v>
      </c>
      <c r="J24" s="48">
        <v>7</v>
      </c>
      <c r="K24" s="48" t="str">
        <f>VLOOKUP(Table12[[#This Row],[Project number]],projectlist[],2,FALSE)</f>
        <v>Sports committee / CSPB</v>
      </c>
      <c r="L24" s="48">
        <f>VLOOKUP(Table12[[#This Row],[Project number]],projectlist[],3,FALSE)</f>
        <v>150</v>
      </c>
      <c r="N24" s="48" t="s">
        <v>17</v>
      </c>
      <c r="O24" s="48" t="str">
        <f>VLOOKUP(Table12[[#This Row],[Project number]],split[],2,FALSE)</f>
        <v>SE</v>
      </c>
      <c r="T24">
        <v>84</v>
      </c>
      <c r="U24" t="s">
        <v>23</v>
      </c>
      <c r="Y24" s="48">
        <v>22</v>
      </c>
      <c r="Z24" s="48" t="s">
        <v>177</v>
      </c>
      <c r="AA24" s="48">
        <v>5</v>
      </c>
      <c r="AB24" s="48" t="s">
        <v>371</v>
      </c>
    </row>
    <row r="25" spans="3:30" hidden="1">
      <c r="C25" s="48">
        <v>126</v>
      </c>
      <c r="D25" s="48">
        <v>3</v>
      </c>
      <c r="E25" s="48">
        <v>10</v>
      </c>
      <c r="F25" s="48">
        <v>6</v>
      </c>
      <c r="G25" s="48">
        <v>8</v>
      </c>
      <c r="H25" s="48">
        <v>1</v>
      </c>
      <c r="I25" s="48">
        <v>10</v>
      </c>
      <c r="J25" s="48">
        <v>7</v>
      </c>
      <c r="K25" s="48" t="str">
        <f>VLOOKUP(Table12[[#This Row],[Project number]],projectlist[],2,FALSE)</f>
        <v>ERB + CWB Admin Support</v>
      </c>
      <c r="L25" s="48">
        <f>VLOOKUP(Table12[[#This Row],[Project number]],projectlist[],3,FALSE)</f>
        <v>6</v>
      </c>
      <c r="N25" s="48" t="s">
        <v>51</v>
      </c>
      <c r="O25" s="48" t="str">
        <f>VLOOKUP(Table12[[#This Row],[Project number]],split[],2,FALSE)</f>
        <v>SVC</v>
      </c>
      <c r="T25">
        <v>85</v>
      </c>
      <c r="U25" t="s">
        <v>23</v>
      </c>
      <c r="Y25" s="48">
        <v>23</v>
      </c>
      <c r="Z25" s="48" t="s">
        <v>313</v>
      </c>
      <c r="AA25" s="48">
        <v>27.5</v>
      </c>
      <c r="AB25" s="48" t="s">
        <v>369</v>
      </c>
    </row>
    <row r="26" spans="3:30" hidden="1">
      <c r="C26" s="48">
        <v>139</v>
      </c>
      <c r="D26" s="48">
        <v>3</v>
      </c>
      <c r="E26" s="48">
        <v>10</v>
      </c>
      <c r="F26" s="48">
        <v>6</v>
      </c>
      <c r="G26" s="48">
        <v>8</v>
      </c>
      <c r="H26" s="48">
        <v>1</v>
      </c>
      <c r="I26" s="48">
        <v>10</v>
      </c>
      <c r="J26" s="48">
        <v>7</v>
      </c>
      <c r="K26" s="48" t="str">
        <f>VLOOKUP(Table12[[#This Row],[Project number]],projectlist[],2,FALSE)</f>
        <v>Council Admin</v>
      </c>
      <c r="L26" s="48">
        <f>VLOOKUP(Table12[[#This Row],[Project number]],projectlist[],3,FALSE)</f>
        <v>7</v>
      </c>
      <c r="N26" s="48" t="s">
        <v>51</v>
      </c>
      <c r="O26" s="48" t="str">
        <f>VLOOKUP(Table12[[#This Row],[Project number]],split[],2,FALSE)</f>
        <v>SVC</v>
      </c>
      <c r="T26">
        <v>86</v>
      </c>
      <c r="U26" t="s">
        <v>23</v>
      </c>
      <c r="Y26" s="48">
        <v>24</v>
      </c>
      <c r="Z26" s="48" t="s">
        <v>316</v>
      </c>
      <c r="AB26" s="48" t="s">
        <v>373</v>
      </c>
    </row>
    <row r="27" spans="3:30" hidden="1">
      <c r="C27" s="48">
        <v>4</v>
      </c>
      <c r="D27" s="48">
        <v>5</v>
      </c>
      <c r="E27" s="48">
        <v>10</v>
      </c>
      <c r="F27" s="48">
        <v>4</v>
      </c>
      <c r="G27" s="48">
        <v>10</v>
      </c>
      <c r="H27" s="48">
        <v>1</v>
      </c>
      <c r="I27" s="48">
        <v>6</v>
      </c>
      <c r="J27" s="48">
        <v>6.9</v>
      </c>
      <c r="K27" s="48" t="str">
        <f>VLOOKUP(Table12[[#This Row],[Project number]],projectlist[],2,FALSE)</f>
        <v>Liberation Plan - create a plan to define the support for specific student types</v>
      </c>
      <c r="L27" s="48">
        <f>VLOOKUP(Table12[[#This Row],[Project number]],projectlist[],3,FALSE)</f>
        <v>0</v>
      </c>
      <c r="N27" s="48" t="s">
        <v>51</v>
      </c>
      <c r="O27" s="48" t="str">
        <f>VLOOKUP(Table12[[#This Row],[Project number]],split[],2,FALSE)</f>
        <v>SVC</v>
      </c>
      <c r="T27">
        <v>87</v>
      </c>
      <c r="U27" t="s">
        <v>23</v>
      </c>
      <c r="Y27" s="48">
        <v>25</v>
      </c>
      <c r="Z27" s="48" t="s">
        <v>360</v>
      </c>
      <c r="AB27" s="48" t="s">
        <v>369</v>
      </c>
    </row>
    <row r="28" spans="3:30" hidden="1">
      <c r="C28" s="48">
        <v>92</v>
      </c>
      <c r="D28" s="48">
        <v>3</v>
      </c>
      <c r="E28" s="48">
        <v>10</v>
      </c>
      <c r="F28" s="48">
        <v>6</v>
      </c>
      <c r="G28" s="48">
        <v>8</v>
      </c>
      <c r="H28" s="48">
        <v>1</v>
      </c>
      <c r="I28" s="48">
        <v>10</v>
      </c>
      <c r="J28" s="48">
        <v>6.8500000000000005</v>
      </c>
      <c r="K28" s="48" t="str">
        <f>VLOOKUP(Table12[[#This Row],[Project number]],projectlist[],2,FALSE)</f>
        <v>Sports committee / CSPB</v>
      </c>
      <c r="L28" s="48">
        <f>VLOOKUP(Table12[[#This Row],[Project number]],projectlist[],3,FALSE)</f>
        <v>150</v>
      </c>
      <c r="O28" s="48" t="str">
        <f>VLOOKUP(Table12[[#This Row],[Project number]],split[],2,FALSE)</f>
        <v>SE</v>
      </c>
      <c r="T28">
        <v>88</v>
      </c>
      <c r="U28" t="s">
        <v>23</v>
      </c>
      <c r="Y28" s="48">
        <v>26</v>
      </c>
      <c r="Z28" s="48" t="s">
        <v>172</v>
      </c>
      <c r="AA28" s="48">
        <v>10</v>
      </c>
      <c r="AB28" s="48" t="s">
        <v>381</v>
      </c>
    </row>
    <row r="29" spans="3:30" hidden="1">
      <c r="C29" s="48">
        <v>116</v>
      </c>
      <c r="D29" s="48">
        <v>5</v>
      </c>
      <c r="E29" s="48">
        <v>8</v>
      </c>
      <c r="F29" s="48">
        <v>8</v>
      </c>
      <c r="G29" s="48">
        <v>6</v>
      </c>
      <c r="H29" s="48">
        <v>4</v>
      </c>
      <c r="I29" s="48">
        <v>9</v>
      </c>
      <c r="J29" s="48">
        <v>6.8500000000000005</v>
      </c>
      <c r="K29" s="48" t="str">
        <f>VLOOKUP(Table12[[#This Row],[Project number]],projectlist[],2,FALSE)</f>
        <v>College Meetings</v>
      </c>
      <c r="L29" s="48">
        <f>VLOOKUP(Table12[[#This Row],[Project number]],projectlist[],3,FALSE)</f>
        <v>726</v>
      </c>
      <c r="N29" s="48" t="s">
        <v>51</v>
      </c>
      <c r="O29" s="48" t="str">
        <f>VLOOKUP(Table12[[#This Row],[Project number]],split[],2,FALSE)</f>
        <v>Union</v>
      </c>
      <c r="T29">
        <v>89</v>
      </c>
      <c r="U29" t="s">
        <v>23</v>
      </c>
      <c r="Y29" s="48">
        <v>27</v>
      </c>
      <c r="Z29" s="48" t="s">
        <v>224</v>
      </c>
      <c r="AB29" s="48" t="s">
        <v>375</v>
      </c>
    </row>
    <row r="30" spans="3:30" hidden="1">
      <c r="C30" s="48">
        <v>19</v>
      </c>
      <c r="D30" s="48">
        <v>10</v>
      </c>
      <c r="E30" s="48">
        <v>6</v>
      </c>
      <c r="F30" s="48">
        <v>6</v>
      </c>
      <c r="G30" s="48">
        <v>4</v>
      </c>
      <c r="H30" s="48">
        <v>3</v>
      </c>
      <c r="I30" s="48">
        <v>8</v>
      </c>
      <c r="J30" s="48">
        <v>6.85</v>
      </c>
      <c r="K30" s="48" t="str">
        <f>VLOOKUP(Table12[[#This Row],[Project number]],projectlist[],2,FALSE)</f>
        <v xml:space="preserve">Graduation - support College via use of space and facilities </v>
      </c>
      <c r="L30" s="48">
        <f>VLOOKUP(Table12[[#This Row],[Project number]],projectlist[],3,FALSE)</f>
        <v>0</v>
      </c>
      <c r="N30" s="48" t="s">
        <v>38</v>
      </c>
      <c r="O30" s="48" t="str">
        <f>VLOOKUP(Table12[[#This Row],[Project number]],split[],2,FALSE)</f>
        <v>SE</v>
      </c>
      <c r="T30">
        <v>90</v>
      </c>
      <c r="U30" t="s">
        <v>23</v>
      </c>
      <c r="Y30" s="48">
        <v>28</v>
      </c>
      <c r="Z30" s="48" t="s">
        <v>297</v>
      </c>
      <c r="AA30" s="48">
        <v>25.5</v>
      </c>
      <c r="AB30" s="48" t="s">
        <v>370</v>
      </c>
    </row>
    <row r="31" spans="3:30" hidden="1">
      <c r="C31" s="48">
        <v>65</v>
      </c>
      <c r="D31" s="48">
        <v>1</v>
      </c>
      <c r="E31" s="48">
        <v>8</v>
      </c>
      <c r="F31" s="48">
        <v>10</v>
      </c>
      <c r="G31" s="48">
        <v>3</v>
      </c>
      <c r="H31" s="48">
        <v>8</v>
      </c>
      <c r="I31" s="48">
        <v>10</v>
      </c>
      <c r="J31" s="48">
        <v>6.8</v>
      </c>
      <c r="K31" s="48" t="str">
        <f>VLOOKUP(Table12[[#This Row],[Project number]],projectlist[],2,FALSE)</f>
        <v>End of month admin (bars)</v>
      </c>
      <c r="L31" s="48">
        <f>VLOOKUP(Table12[[#This Row],[Project number]],projectlist[],3,FALSE)</f>
        <v>10</v>
      </c>
      <c r="N31" s="48" t="s">
        <v>51</v>
      </c>
      <c r="O31" s="48" t="str">
        <f>VLOOKUP(Table12[[#This Row],[Project number]],split[],2,FALSE)</f>
        <v>CS</v>
      </c>
      <c r="T31">
        <v>91</v>
      </c>
      <c r="U31" t="s">
        <v>23</v>
      </c>
      <c r="Y31" s="48">
        <v>29</v>
      </c>
      <c r="Z31" s="48" t="s">
        <v>168</v>
      </c>
      <c r="AB31" s="48" t="s">
        <v>371</v>
      </c>
    </row>
    <row r="32" spans="3:30" hidden="1">
      <c r="C32" s="48">
        <v>66</v>
      </c>
      <c r="D32" s="48">
        <v>1</v>
      </c>
      <c r="E32" s="48">
        <v>8</v>
      </c>
      <c r="F32" s="48">
        <v>10</v>
      </c>
      <c r="G32" s="48">
        <v>3</v>
      </c>
      <c r="H32" s="48">
        <v>8</v>
      </c>
      <c r="I32" s="48">
        <v>10</v>
      </c>
      <c r="J32" s="48">
        <v>6.8</v>
      </c>
      <c r="K32" s="48" t="str">
        <f>VLOOKUP(Table12[[#This Row],[Project number]],projectlist[],2,FALSE)</f>
        <v>End of month admin (catering)</v>
      </c>
      <c r="L32" s="48">
        <f>VLOOKUP(Table12[[#This Row],[Project number]],projectlist[],3,FALSE)</f>
        <v>10</v>
      </c>
      <c r="N32" s="48" t="s">
        <v>51</v>
      </c>
      <c r="O32" s="48" t="str">
        <f>VLOOKUP(Table12[[#This Row],[Project number]],split[],2,FALSE)</f>
        <v>CS</v>
      </c>
      <c r="T32">
        <v>92</v>
      </c>
      <c r="U32" t="s">
        <v>23</v>
      </c>
      <c r="Y32" s="48">
        <v>30</v>
      </c>
      <c r="Z32" s="48" t="s">
        <v>322</v>
      </c>
      <c r="AB32" s="48" t="s">
        <v>373</v>
      </c>
    </row>
    <row r="33" spans="3:28" hidden="1">
      <c r="C33" s="48">
        <v>82</v>
      </c>
      <c r="D33" s="48">
        <v>9</v>
      </c>
      <c r="E33" s="48">
        <v>8</v>
      </c>
      <c r="F33" s="48">
        <v>4</v>
      </c>
      <c r="G33" s="48">
        <v>6</v>
      </c>
      <c r="H33" s="48">
        <v>7</v>
      </c>
      <c r="I33" s="48">
        <v>6</v>
      </c>
      <c r="J33" s="48">
        <v>6.8</v>
      </c>
      <c r="K33" s="48" t="str">
        <f>VLOOKUP(Table12[[#This Row],[Project number]],projectlist[],2,FALSE)</f>
        <v>Regular ents programme</v>
      </c>
      <c r="L33" s="48">
        <f>VLOOKUP(Table12[[#This Row],[Project number]],projectlist[],3,FALSE)</f>
        <v>220</v>
      </c>
      <c r="N33" s="48" t="s">
        <v>134</v>
      </c>
      <c r="O33" s="48" t="str">
        <f>VLOOKUP(Table12[[#This Row],[Project number]],split[],2,FALSE)</f>
        <v>CS</v>
      </c>
      <c r="T33">
        <v>93</v>
      </c>
      <c r="U33" t="s">
        <v>23</v>
      </c>
      <c r="Y33" s="48">
        <v>31</v>
      </c>
      <c r="Z33" s="48" t="s">
        <v>44</v>
      </c>
      <c r="AB33" s="48" t="s">
        <v>23</v>
      </c>
    </row>
    <row r="34" spans="3:28" hidden="1">
      <c r="C34" s="48">
        <v>145</v>
      </c>
      <c r="D34" s="48">
        <v>10</v>
      </c>
      <c r="E34" s="48">
        <v>6</v>
      </c>
      <c r="F34" s="48">
        <v>5</v>
      </c>
      <c r="G34" s="48">
        <v>2</v>
      </c>
      <c r="H34" s="48">
        <v>2</v>
      </c>
      <c r="I34" s="48">
        <v>10</v>
      </c>
      <c r="J34" s="48">
        <v>6.8</v>
      </c>
      <c r="K34" s="48" t="str">
        <f>VLOOKUP(Table12[[#This Row],[Project number]],projectlist[],2,FALSE)</f>
        <v>Data Protection</v>
      </c>
      <c r="L34" s="48">
        <f>VLOOKUP(Table12[[#This Row],[Project number]],projectlist[],3,FALSE)</f>
        <v>24</v>
      </c>
      <c r="N34" s="48" t="s">
        <v>51</v>
      </c>
      <c r="O34" s="48" t="str">
        <f>VLOOKUP(Table12[[#This Row],[Project number]],split[],2,FALSE)</f>
        <v>FR</v>
      </c>
      <c r="T34">
        <v>94</v>
      </c>
      <c r="U34" t="s">
        <v>23</v>
      </c>
      <c r="Y34" s="48">
        <v>32</v>
      </c>
      <c r="Z34" s="48" t="s">
        <v>198</v>
      </c>
      <c r="AB34" s="48" t="s">
        <v>369</v>
      </c>
    </row>
    <row r="35" spans="3:28" hidden="1">
      <c r="C35" s="48">
        <v>14</v>
      </c>
      <c r="D35" s="48">
        <v>2</v>
      </c>
      <c r="E35" s="48">
        <v>2</v>
      </c>
      <c r="F35" s="48">
        <v>7</v>
      </c>
      <c r="G35" s="48">
        <v>3</v>
      </c>
      <c r="H35" s="48">
        <v>10</v>
      </c>
      <c r="I35" s="48">
        <v>8</v>
      </c>
      <c r="J35" s="48">
        <v>6.75</v>
      </c>
      <c r="K35" s="48" t="str">
        <f>VLOOKUP(Table12[[#This Row],[Project number]],projectlist[],2,FALSE)</f>
        <v>BBC Proms - income generation</v>
      </c>
      <c r="L35" s="48">
        <f>VLOOKUP(Table12[[#This Row],[Project number]],projectlist[],3,FALSE)</f>
        <v>0</v>
      </c>
      <c r="N35" s="48" t="s">
        <v>38</v>
      </c>
      <c r="O35" s="48" t="str">
        <f>VLOOKUP(Table12[[#This Row],[Project number]],split[],2,FALSE)</f>
        <v>CS</v>
      </c>
      <c r="T35">
        <v>95</v>
      </c>
      <c r="U35" t="s">
        <v>23</v>
      </c>
      <c r="Y35" s="48">
        <v>33</v>
      </c>
      <c r="Z35" s="48" t="s">
        <v>94</v>
      </c>
      <c r="AB35" s="48" t="s">
        <v>23</v>
      </c>
    </row>
    <row r="36" spans="3:28" hidden="1">
      <c r="C36" s="48">
        <v>20</v>
      </c>
      <c r="D36" s="48">
        <v>2</v>
      </c>
      <c r="E36" s="48">
        <v>2</v>
      </c>
      <c r="F36" s="48">
        <v>7</v>
      </c>
      <c r="G36" s="48">
        <v>3</v>
      </c>
      <c r="H36" s="48">
        <v>10</v>
      </c>
      <c r="I36" s="48">
        <v>8</v>
      </c>
      <c r="J36" s="48">
        <v>6.75</v>
      </c>
      <c r="K36" s="48" t="str">
        <f>VLOOKUP(Table12[[#This Row],[Project number]],projectlist[],2,FALSE)</f>
        <v>Royal British Legion - commercial business</v>
      </c>
      <c r="L36" s="48">
        <f>VLOOKUP(Table12[[#This Row],[Project number]],projectlist[],3,FALSE)</f>
        <v>0</v>
      </c>
      <c r="N36" s="48" t="s">
        <v>38</v>
      </c>
      <c r="O36" s="48" t="str">
        <f>VLOOKUP(Table12[[#This Row],[Project number]],split[],2,FALSE)</f>
        <v>CS</v>
      </c>
      <c r="T36">
        <v>96</v>
      </c>
      <c r="U36" t="s">
        <v>23</v>
      </c>
      <c r="Y36" s="48">
        <v>34</v>
      </c>
      <c r="Z36" s="48" t="s">
        <v>75</v>
      </c>
      <c r="AB36" s="48" t="s">
        <v>382</v>
      </c>
    </row>
    <row r="37" spans="3:28" hidden="1">
      <c r="C37" s="48">
        <v>150</v>
      </c>
      <c r="D37" s="48">
        <v>6</v>
      </c>
      <c r="E37" s="48">
        <v>10</v>
      </c>
      <c r="F37" s="48">
        <v>8</v>
      </c>
      <c r="G37" s="48">
        <v>3</v>
      </c>
      <c r="H37" s="48">
        <v>1</v>
      </c>
      <c r="I37" s="48">
        <v>8</v>
      </c>
      <c r="J37" s="48">
        <v>6.75</v>
      </c>
      <c r="K37" s="48" t="str">
        <f>VLOOKUP(Table12[[#This Row],[Project number]],projectlist[],2,FALSE)</f>
        <v>Casual Payroll Submissions</v>
      </c>
      <c r="L37" s="48">
        <f>VLOOKUP(Table12[[#This Row],[Project number]],projectlist[],3,FALSE)</f>
        <v>12</v>
      </c>
      <c r="N37" s="48" t="s">
        <v>51</v>
      </c>
      <c r="O37" s="48" t="str">
        <f>VLOOKUP(Table12[[#This Row],[Project number]],split[],2,FALSE)</f>
        <v>FR</v>
      </c>
      <c r="T37">
        <v>97</v>
      </c>
      <c r="U37" t="s">
        <v>23</v>
      </c>
      <c r="Y37" s="48">
        <v>35</v>
      </c>
      <c r="Z37" s="48" t="s">
        <v>67</v>
      </c>
      <c r="AA37" s="48">
        <v>26</v>
      </c>
      <c r="AB37" s="48" t="s">
        <v>23</v>
      </c>
    </row>
    <row r="38" spans="3:28" hidden="1">
      <c r="C38" s="48">
        <v>117</v>
      </c>
      <c r="D38" s="48">
        <v>6</v>
      </c>
      <c r="E38" s="48">
        <v>7</v>
      </c>
      <c r="F38" s="48">
        <v>6</v>
      </c>
      <c r="G38" s="48">
        <v>6</v>
      </c>
      <c r="H38" s="48">
        <v>3</v>
      </c>
      <c r="I38" s="48">
        <v>9</v>
      </c>
      <c r="J38" s="48">
        <v>6.7</v>
      </c>
      <c r="K38" s="48" t="str">
        <f>VLOOKUP(Table12[[#This Row],[Project number]],projectlist[],2,FALSE)</f>
        <v>Staff Management</v>
      </c>
      <c r="L38" s="48">
        <f>VLOOKUP(Table12[[#This Row],[Project number]],projectlist[],3,FALSE)</f>
        <v>348</v>
      </c>
      <c r="N38" s="48" t="s">
        <v>51</v>
      </c>
      <c r="O38" s="48" t="str">
        <f>VLOOKUP(Table12[[#This Row],[Project number]],split[],2,FALSE)</f>
        <v>Union</v>
      </c>
      <c r="T38">
        <v>98</v>
      </c>
      <c r="U38" t="s">
        <v>23</v>
      </c>
      <c r="Y38" s="48">
        <v>36</v>
      </c>
      <c r="Z38" s="48" t="s">
        <v>133</v>
      </c>
      <c r="AA38" s="48">
        <v>176</v>
      </c>
      <c r="AB38" s="48" t="s">
        <v>375</v>
      </c>
    </row>
    <row r="39" spans="3:28" hidden="1">
      <c r="C39" s="48">
        <v>154</v>
      </c>
      <c r="D39" s="48">
        <v>6</v>
      </c>
      <c r="E39" s="48">
        <v>7</v>
      </c>
      <c r="F39" s="48">
        <v>8</v>
      </c>
      <c r="G39" s="48">
        <v>8</v>
      </c>
      <c r="H39" s="48">
        <v>5</v>
      </c>
      <c r="I39" s="48">
        <v>5</v>
      </c>
      <c r="J39" s="48">
        <v>6.6</v>
      </c>
      <c r="K39" s="48" t="str">
        <f>VLOOKUP(Table12[[#This Row],[Project number]],projectlist[],2,FALSE)</f>
        <v>Staff Recruitment</v>
      </c>
      <c r="L39" s="48">
        <f>VLOOKUP(Table12[[#This Row],[Project number]],projectlist[],3,FALSE)</f>
        <v>140</v>
      </c>
      <c r="N39" s="48" t="s">
        <v>51</v>
      </c>
      <c r="O39" s="48" t="str">
        <f>VLOOKUP(Table12[[#This Row],[Project number]],split[],2,FALSE)</f>
        <v>FR</v>
      </c>
      <c r="T39">
        <v>99</v>
      </c>
      <c r="U39" t="s">
        <v>23</v>
      </c>
      <c r="Y39" s="48">
        <v>37</v>
      </c>
      <c r="Z39" s="48" t="s">
        <v>120</v>
      </c>
      <c r="AA39" s="48">
        <v>5</v>
      </c>
      <c r="AB39" s="48" t="s">
        <v>383</v>
      </c>
    </row>
    <row r="40" spans="3:28" hidden="1">
      <c r="C40" s="48">
        <v>17</v>
      </c>
      <c r="D40" s="48">
        <v>10</v>
      </c>
      <c r="E40" s="48">
        <v>5</v>
      </c>
      <c r="F40" s="48">
        <v>2</v>
      </c>
      <c r="G40" s="48">
        <v>6</v>
      </c>
      <c r="H40" s="48">
        <v>5</v>
      </c>
      <c r="I40" s="48">
        <v>7</v>
      </c>
      <c r="J40" s="48">
        <v>6.5500000000000007</v>
      </c>
      <c r="K40" s="48" t="str">
        <f>VLOOKUP(Table12[[#This Row],[Project number]],projectlist[],2,FALSE)</f>
        <v>Marketing Strategy - define ICU communication and promotion objectives</v>
      </c>
      <c r="L40" s="48">
        <f>VLOOKUP(Table12[[#This Row],[Project number]],projectlist[],3,FALSE)</f>
        <v>0</v>
      </c>
      <c r="N40" s="48" t="s">
        <v>38</v>
      </c>
      <c r="O40" s="48" t="str">
        <f>VLOOKUP(Table12[[#This Row],[Project number]],split[],2,FALSE)</f>
        <v>SVC</v>
      </c>
      <c r="T40">
        <v>100</v>
      </c>
      <c r="U40" t="s">
        <v>23</v>
      </c>
      <c r="Y40" s="48">
        <v>38</v>
      </c>
      <c r="Z40" s="48" t="s">
        <v>384</v>
      </c>
      <c r="AA40" s="48">
        <v>10</v>
      </c>
      <c r="AB40" s="48" t="s">
        <v>385</v>
      </c>
    </row>
    <row r="41" spans="3:28" hidden="1">
      <c r="C41" s="48">
        <v>28</v>
      </c>
      <c r="D41" s="48">
        <v>7</v>
      </c>
      <c r="E41" s="48">
        <v>7</v>
      </c>
      <c r="F41" s="48">
        <v>7</v>
      </c>
      <c r="G41" s="48">
        <v>6</v>
      </c>
      <c r="H41" s="48">
        <v>2</v>
      </c>
      <c r="I41" s="48">
        <v>7</v>
      </c>
      <c r="J41" s="48">
        <v>6.5500000000000007</v>
      </c>
      <c r="K41" s="48" t="str">
        <f>VLOOKUP(Table12[[#This Row],[Project number]],projectlist[],2,FALSE)</f>
        <v xml:space="preserve"> ICU office - review space use and requirements</v>
      </c>
      <c r="L41" s="48">
        <f>VLOOKUP(Table12[[#This Row],[Project number]],projectlist[],3,FALSE)</f>
        <v>25.5</v>
      </c>
      <c r="N41" s="48" t="s">
        <v>38</v>
      </c>
      <c r="O41" s="48" t="str">
        <f>VLOOKUP(Table12[[#This Row],[Project number]],split[],2,FALSE)</f>
        <v>SVC</v>
      </c>
      <c r="T41">
        <v>101</v>
      </c>
      <c r="U41" t="s">
        <v>23</v>
      </c>
      <c r="Y41" s="49">
        <v>39</v>
      </c>
      <c r="Z41" s="49" t="s">
        <v>318</v>
      </c>
      <c r="AA41" s="49"/>
      <c r="AB41" s="49" t="s">
        <v>373</v>
      </c>
    </row>
    <row r="42" spans="3:28">
      <c r="C42" s="48">
        <v>118</v>
      </c>
      <c r="D42" s="48">
        <v>4</v>
      </c>
      <c r="E42" s="48">
        <v>6</v>
      </c>
      <c r="F42" s="48">
        <v>8</v>
      </c>
      <c r="G42" s="48">
        <v>8</v>
      </c>
      <c r="H42" s="48">
        <v>3</v>
      </c>
      <c r="I42" s="48">
        <v>9</v>
      </c>
      <c r="J42" s="48">
        <v>6.55</v>
      </c>
      <c r="K42" s="48" t="str">
        <f>VLOOKUP(Table12[[#This Row],[Project number]],projectlist[],2,FALSE)</f>
        <v>Committee / Council Papers</v>
      </c>
      <c r="L42" s="48">
        <f>VLOOKUP(Table12[[#This Row],[Project number]],projectlist[],3,FALSE)</f>
        <v>60</v>
      </c>
      <c r="N42" s="48" t="s">
        <v>17</v>
      </c>
      <c r="O42" s="48" t="str">
        <f>VLOOKUP(Table12[[#This Row],[Project number]],split[],2,FALSE)</f>
        <v>Union</v>
      </c>
      <c r="T42">
        <v>102</v>
      </c>
      <c r="U42" t="s">
        <v>23</v>
      </c>
      <c r="Y42" s="48">
        <v>40</v>
      </c>
      <c r="Z42" s="48" t="s">
        <v>333</v>
      </c>
      <c r="AB42" s="48" t="s">
        <v>369</v>
      </c>
    </row>
    <row r="43" spans="3:28">
      <c r="C43" s="48">
        <v>119</v>
      </c>
      <c r="D43" s="48">
        <v>3</v>
      </c>
      <c r="E43" s="48">
        <v>9</v>
      </c>
      <c r="F43" s="48">
        <v>8</v>
      </c>
      <c r="G43" s="48">
        <v>8</v>
      </c>
      <c r="H43" s="48">
        <v>1</v>
      </c>
      <c r="I43" s="48">
        <v>9</v>
      </c>
      <c r="J43" s="48">
        <v>6.55</v>
      </c>
      <c r="K43" s="48" t="str">
        <f>VLOOKUP(Table12[[#This Row],[Project number]],projectlist[],2,FALSE)</f>
        <v>Individual Welfare Support Cases</v>
      </c>
      <c r="L43" s="48">
        <f>VLOOKUP(Table12[[#This Row],[Project number]],projectlist[],3,FALSE)</f>
        <v>6</v>
      </c>
      <c r="N43" s="48" t="s">
        <v>17</v>
      </c>
      <c r="O43" s="48" t="str">
        <f>VLOOKUP(Table12[[#This Row],[Project number]],split[],2,FALSE)</f>
        <v>Union</v>
      </c>
      <c r="T43">
        <v>103</v>
      </c>
      <c r="U43" t="s">
        <v>23</v>
      </c>
      <c r="Y43" s="48">
        <v>41</v>
      </c>
      <c r="Z43" s="48" t="s">
        <v>361</v>
      </c>
      <c r="AB43" s="48" t="s">
        <v>369</v>
      </c>
    </row>
    <row r="44" spans="3:28" hidden="1">
      <c r="C44" s="48">
        <v>23</v>
      </c>
      <c r="D44" s="48">
        <v>5</v>
      </c>
      <c r="E44" s="48">
        <v>7</v>
      </c>
      <c r="F44" s="48">
        <v>5</v>
      </c>
      <c r="G44" s="48">
        <v>3</v>
      </c>
      <c r="H44" s="48">
        <v>7</v>
      </c>
      <c r="I44" s="48">
        <v>8</v>
      </c>
      <c r="J44" s="48">
        <v>6.5</v>
      </c>
      <c r="K44" s="48" t="str">
        <f>VLOOKUP(Table12[[#This Row],[Project number]],projectlist[],2,FALSE)</f>
        <v>Main Kitchen (Beit) - Complete a feasibility study for the development of the kitchen and customer seating (in metric)</v>
      </c>
      <c r="L44" s="48">
        <f>VLOOKUP(Table12[[#This Row],[Project number]],projectlist[],3,FALSE)</f>
        <v>27.5</v>
      </c>
      <c r="N44" s="48" t="s">
        <v>38</v>
      </c>
      <c r="O44" s="48" t="str">
        <f>VLOOKUP(Table12[[#This Row],[Project number]],split[],2,FALSE)</f>
        <v>CS</v>
      </c>
      <c r="T44">
        <v>104</v>
      </c>
      <c r="U44" t="s">
        <v>23</v>
      </c>
      <c r="Y44" s="49">
        <v>42</v>
      </c>
      <c r="Z44" s="49" t="s">
        <v>295</v>
      </c>
      <c r="AA44" s="49">
        <v>26</v>
      </c>
      <c r="AB44" s="49" t="s">
        <v>386</v>
      </c>
    </row>
    <row r="45" spans="3:28" hidden="1">
      <c r="C45" s="48">
        <v>67</v>
      </c>
      <c r="D45" s="48">
        <v>1</v>
      </c>
      <c r="E45" s="48">
        <v>8</v>
      </c>
      <c r="F45" s="48">
        <v>10</v>
      </c>
      <c r="G45" s="48">
        <v>3</v>
      </c>
      <c r="H45" s="48">
        <v>6</v>
      </c>
      <c r="I45" s="48">
        <v>10</v>
      </c>
      <c r="J45" s="48">
        <v>6.5</v>
      </c>
      <c r="K45" s="48" t="str">
        <f>VLOOKUP(Table12[[#This Row],[Project number]],projectlist[],2,FALSE)</f>
        <v>End of month admin (retail)</v>
      </c>
      <c r="L45" s="48">
        <f>VLOOKUP(Table12[[#This Row],[Project number]],projectlist[],3,FALSE)</f>
        <v>10</v>
      </c>
      <c r="N45" s="48" t="s">
        <v>51</v>
      </c>
      <c r="O45" s="48" t="str">
        <f>VLOOKUP(Table12[[#This Row],[Project number]],split[],2,FALSE)</f>
        <v>CS</v>
      </c>
      <c r="T45">
        <v>105</v>
      </c>
      <c r="U45" t="s">
        <v>23</v>
      </c>
      <c r="Y45" s="48">
        <v>43</v>
      </c>
      <c r="Z45" s="48" t="s">
        <v>46</v>
      </c>
      <c r="AB45" s="48" t="s">
        <v>23</v>
      </c>
    </row>
    <row r="46" spans="3:28" hidden="1">
      <c r="C46" s="48">
        <v>152</v>
      </c>
      <c r="D46" s="48">
        <v>10</v>
      </c>
      <c r="E46" s="48">
        <v>6</v>
      </c>
      <c r="F46" s="48">
        <v>4</v>
      </c>
      <c r="G46" s="48">
        <v>7</v>
      </c>
      <c r="H46" s="48">
        <v>3</v>
      </c>
      <c r="I46" s="48">
        <v>5</v>
      </c>
      <c r="J46" s="48">
        <v>6.45</v>
      </c>
      <c r="K46" s="48" t="str">
        <f>VLOOKUP(Table12[[#This Row],[Project number]],projectlist[],2,FALSE)</f>
        <v>Well Being Framework</v>
      </c>
      <c r="L46" s="48">
        <f>VLOOKUP(Table12[[#This Row],[Project number]],projectlist[],3,FALSE)</f>
        <v>4</v>
      </c>
      <c r="N46" s="48" t="s">
        <v>142</v>
      </c>
      <c r="O46" s="48" t="str">
        <f>VLOOKUP(Table12[[#This Row],[Project number]],split[],2,FALSE)</f>
        <v>FR</v>
      </c>
      <c r="T46">
        <v>106</v>
      </c>
      <c r="U46" t="s">
        <v>23</v>
      </c>
      <c r="Y46" s="48">
        <v>44</v>
      </c>
      <c r="Z46" s="48" t="s">
        <v>344</v>
      </c>
    </row>
    <row r="47" spans="3:28" hidden="1">
      <c r="C47" s="48">
        <v>153</v>
      </c>
      <c r="D47" s="48">
        <v>6</v>
      </c>
      <c r="E47" s="48">
        <v>7</v>
      </c>
      <c r="F47" s="48">
        <v>8</v>
      </c>
      <c r="G47" s="48">
        <v>7</v>
      </c>
      <c r="H47" s="48">
        <v>5</v>
      </c>
      <c r="I47" s="48">
        <v>5</v>
      </c>
      <c r="J47" s="48">
        <v>6.4</v>
      </c>
      <c r="K47" s="48" t="str">
        <f>VLOOKUP(Table12[[#This Row],[Project number]],projectlist[],2,FALSE)</f>
        <v>Student Staff Recruitment</v>
      </c>
      <c r="L47" s="48">
        <f>VLOOKUP(Table12[[#This Row],[Project number]],projectlist[],3,FALSE)</f>
        <v>12</v>
      </c>
      <c r="N47" s="48" t="s">
        <v>51</v>
      </c>
      <c r="O47" s="48" t="str">
        <f>VLOOKUP(Table12[[#This Row],[Project number]],split[],2,FALSE)</f>
        <v>FR</v>
      </c>
      <c r="T47">
        <v>107</v>
      </c>
      <c r="U47" t="s">
        <v>23</v>
      </c>
      <c r="Y47" s="48">
        <v>45</v>
      </c>
      <c r="Z47" s="48" t="s">
        <v>348</v>
      </c>
    </row>
    <row r="48" spans="3:28" hidden="1">
      <c r="C48" s="48">
        <v>156</v>
      </c>
      <c r="D48" s="48">
        <v>10</v>
      </c>
      <c r="E48" s="48">
        <v>6</v>
      </c>
      <c r="F48" s="48">
        <v>8</v>
      </c>
      <c r="G48" s="48">
        <v>1</v>
      </c>
      <c r="H48" s="48">
        <v>1</v>
      </c>
      <c r="I48" s="48">
        <v>6</v>
      </c>
      <c r="J48" s="48">
        <v>6.4</v>
      </c>
      <c r="K48" s="48" t="str">
        <f>VLOOKUP(Table12[[#This Row],[Project number]],projectlist[],2,FALSE)</f>
        <v>Facilities Management</v>
      </c>
      <c r="L48" s="48">
        <f>VLOOKUP(Table12[[#This Row],[Project number]],projectlist[],3,FALSE)</f>
        <v>20</v>
      </c>
      <c r="N48" s="48" t="s">
        <v>51</v>
      </c>
      <c r="O48" s="48" t="str">
        <f>VLOOKUP(Table12[[#This Row],[Project number]],split[],2,FALSE)</f>
        <v>FR</v>
      </c>
      <c r="T48">
        <v>108</v>
      </c>
      <c r="U48" t="s">
        <v>23</v>
      </c>
      <c r="Y48" s="48">
        <v>46</v>
      </c>
      <c r="Z48" s="48" t="s">
        <v>351</v>
      </c>
    </row>
    <row r="49" spans="3:27">
      <c r="C49" s="48">
        <v>128</v>
      </c>
      <c r="D49" s="48">
        <v>5</v>
      </c>
      <c r="E49" s="48">
        <v>7</v>
      </c>
      <c r="F49" s="48">
        <v>2</v>
      </c>
      <c r="G49" s="48">
        <v>10</v>
      </c>
      <c r="H49" s="48">
        <v>2</v>
      </c>
      <c r="I49" s="48">
        <v>7</v>
      </c>
      <c r="J49" s="48">
        <v>6.3500000000000005</v>
      </c>
      <c r="K49" s="48" t="str">
        <f>VLOOKUP(Table12[[#This Row],[Project number]],projectlist[],2,FALSE)</f>
        <v>Student Campaigns</v>
      </c>
      <c r="L49" s="48">
        <f>VLOOKUP(Table12[[#This Row],[Project number]],projectlist[],3,FALSE)</f>
        <v>4</v>
      </c>
      <c r="N49" s="48" t="s">
        <v>17</v>
      </c>
      <c r="O49" s="48" t="str">
        <f>VLOOKUP(Table12[[#This Row],[Project number]],split[],2,FALSE)</f>
        <v>SVC</v>
      </c>
      <c r="T49">
        <v>109</v>
      </c>
      <c r="U49" t="s">
        <v>23</v>
      </c>
      <c r="Y49" s="48">
        <v>47</v>
      </c>
      <c r="Z49" s="48" t="s">
        <v>353</v>
      </c>
    </row>
    <row r="50" spans="3:27" hidden="1">
      <c r="C50" s="48">
        <v>13</v>
      </c>
      <c r="D50" s="48">
        <v>7</v>
      </c>
      <c r="E50" s="48">
        <v>4</v>
      </c>
      <c r="F50" s="48">
        <v>5</v>
      </c>
      <c r="G50" s="48">
        <v>1</v>
      </c>
      <c r="H50" s="48">
        <v>8</v>
      </c>
      <c r="I50" s="48">
        <v>6</v>
      </c>
      <c r="J50" s="48">
        <v>6.35</v>
      </c>
      <c r="K50" s="48" t="str">
        <f>VLOOKUP(Table12[[#This Row],[Project number]],projectlist[],2,FALSE)</f>
        <v>Online Shop development for retail activities</v>
      </c>
      <c r="L50" s="48">
        <f>VLOOKUP(Table12[[#This Row],[Project number]],projectlist[],3,FALSE)</f>
        <v>0</v>
      </c>
      <c r="N50" s="48" t="s">
        <v>38</v>
      </c>
      <c r="O50" s="48" t="str">
        <f>VLOOKUP(Table12[[#This Row],[Project number]],split[],2,FALSE)</f>
        <v>FR</v>
      </c>
      <c r="T50">
        <v>110</v>
      </c>
      <c r="U50" t="s">
        <v>23</v>
      </c>
      <c r="Y50" s="48">
        <v>48</v>
      </c>
      <c r="Z50" s="48" t="s">
        <v>350</v>
      </c>
    </row>
    <row r="51" spans="3:27" hidden="1">
      <c r="C51" s="48">
        <v>17</v>
      </c>
      <c r="D51" s="48">
        <v>10</v>
      </c>
      <c r="E51" s="48">
        <v>5</v>
      </c>
      <c r="F51" s="48">
        <v>2</v>
      </c>
      <c r="G51" s="48">
        <v>6</v>
      </c>
      <c r="H51" s="48">
        <v>5</v>
      </c>
      <c r="I51" s="48">
        <v>7</v>
      </c>
      <c r="J51" s="48">
        <v>6.35</v>
      </c>
      <c r="K51" s="48" t="str">
        <f>VLOOKUP(Table12[[#This Row],[Project number]],projectlist[],2,FALSE)</f>
        <v>Marketing Strategy - define ICU communication and promotion objectives</v>
      </c>
      <c r="L51" s="48">
        <f>VLOOKUP(Table12[[#This Row],[Project number]],projectlist[],3,FALSE)</f>
        <v>0</v>
      </c>
      <c r="N51" s="48" t="s">
        <v>134</v>
      </c>
      <c r="O51" s="48" t="str">
        <f>VLOOKUP(Table12[[#This Row],[Project number]],split[],2,FALSE)</f>
        <v>SVC</v>
      </c>
      <c r="T51">
        <v>111</v>
      </c>
      <c r="U51" t="s">
        <v>23</v>
      </c>
      <c r="Y51" s="48">
        <v>49</v>
      </c>
      <c r="Z51" s="48" t="s">
        <v>137</v>
      </c>
    </row>
    <row r="52" spans="3:27" hidden="1">
      <c r="C52" s="48">
        <v>161</v>
      </c>
      <c r="D52" s="48">
        <v>4</v>
      </c>
      <c r="E52" s="48">
        <v>10</v>
      </c>
      <c r="F52" s="48">
        <v>8</v>
      </c>
      <c r="G52" s="48">
        <v>1</v>
      </c>
      <c r="H52" s="48">
        <v>1</v>
      </c>
      <c r="I52" s="48">
        <v>10</v>
      </c>
      <c r="J52" s="48">
        <v>6.35</v>
      </c>
      <c r="K52" s="48" t="str">
        <f>VLOOKUP(Table12[[#This Row],[Project number]],projectlist[],2,FALSE)</f>
        <v>Year End and External Audit</v>
      </c>
      <c r="L52" s="48">
        <f>VLOOKUP(Table12[[#This Row],[Project number]],projectlist[],3,FALSE)</f>
        <v>25</v>
      </c>
      <c r="N52" s="48" t="s">
        <v>51</v>
      </c>
      <c r="O52" s="48" t="str">
        <f>VLOOKUP(Table12[[#This Row],[Project number]],split[],2,FALSE)</f>
        <v>Union</v>
      </c>
      <c r="T52">
        <v>112</v>
      </c>
      <c r="U52" t="s">
        <v>23</v>
      </c>
      <c r="Y52" s="48">
        <v>50</v>
      </c>
      <c r="Z52" s="48" t="s">
        <v>231</v>
      </c>
    </row>
    <row r="53" spans="3:27" hidden="1">
      <c r="C53" s="48">
        <v>17</v>
      </c>
      <c r="D53" s="48">
        <v>10</v>
      </c>
      <c r="E53" s="48">
        <v>5</v>
      </c>
      <c r="F53" s="48">
        <v>2</v>
      </c>
      <c r="G53" s="48">
        <v>6</v>
      </c>
      <c r="H53" s="48">
        <v>5</v>
      </c>
      <c r="I53" s="48">
        <v>7</v>
      </c>
      <c r="J53" s="48">
        <v>6.3000000000000007</v>
      </c>
      <c r="K53" s="48" t="str">
        <f>VLOOKUP(Table12[[#This Row],[Project number]],projectlist[],2,FALSE)</f>
        <v>Marketing Strategy - define ICU communication and promotion objectives</v>
      </c>
      <c r="L53" s="48">
        <f>VLOOKUP(Table12[[#This Row],[Project number]],projectlist[],3,FALSE)</f>
        <v>0</v>
      </c>
      <c r="O53" s="48" t="str">
        <f>VLOOKUP(Table12[[#This Row],[Project number]],split[],2,FALSE)</f>
        <v>SVC</v>
      </c>
      <c r="T53">
        <v>113</v>
      </c>
      <c r="U53" t="s">
        <v>23</v>
      </c>
      <c r="Y53" s="48">
        <v>51</v>
      </c>
      <c r="Z53" s="48" t="s">
        <v>352</v>
      </c>
    </row>
    <row r="54" spans="3:27" hidden="1">
      <c r="C54" s="48">
        <v>91</v>
      </c>
      <c r="D54" s="48">
        <v>6</v>
      </c>
      <c r="E54" s="48">
        <v>8</v>
      </c>
      <c r="F54" s="48">
        <v>7</v>
      </c>
      <c r="G54" s="48">
        <v>1</v>
      </c>
      <c r="H54" s="48">
        <v>5</v>
      </c>
      <c r="I54" s="48">
        <v>7</v>
      </c>
      <c r="J54" s="48">
        <v>6.3000000000000007</v>
      </c>
      <c r="K54" s="48" t="str">
        <f>VLOOKUP(Table12[[#This Row],[Project number]],projectlist[],2,FALSE)</f>
        <v>Concert hall redev</v>
      </c>
      <c r="L54" s="48">
        <f>VLOOKUP(Table12[[#This Row],[Project number]],projectlist[],3,FALSE)</f>
        <v>60</v>
      </c>
      <c r="N54" s="48" t="s">
        <v>38</v>
      </c>
      <c r="O54" s="48" t="str">
        <f>VLOOKUP(Table12[[#This Row],[Project number]],split[],2,FALSE)</f>
        <v>SE</v>
      </c>
      <c r="T54">
        <v>114</v>
      </c>
      <c r="U54" t="s">
        <v>23</v>
      </c>
      <c r="Y54" s="48">
        <v>52</v>
      </c>
      <c r="Z54" s="48" t="s">
        <v>387</v>
      </c>
      <c r="AA54" s="48">
        <v>15</v>
      </c>
    </row>
    <row r="55" spans="3:27" hidden="1">
      <c r="C55" s="48">
        <v>36</v>
      </c>
      <c r="D55" s="48">
        <v>10</v>
      </c>
      <c r="E55" s="48">
        <v>6</v>
      </c>
      <c r="F55" s="48">
        <v>3</v>
      </c>
      <c r="G55" s="48">
        <v>6</v>
      </c>
      <c r="H55" s="48">
        <v>6</v>
      </c>
      <c r="I55" s="48">
        <v>4</v>
      </c>
      <c r="J55" s="48">
        <v>6.3</v>
      </c>
      <c r="K55" s="48" t="str">
        <f>VLOOKUP(Table12[[#This Row],[Project number]],projectlist[],2,FALSE)</f>
        <v>Website Redevelopment Project - review ICU web presence</v>
      </c>
      <c r="L55" s="48">
        <f>VLOOKUP(Table12[[#This Row],[Project number]],projectlist[],3,FALSE)</f>
        <v>176</v>
      </c>
      <c r="N55" s="48" t="s">
        <v>38</v>
      </c>
      <c r="O55" s="48" t="str">
        <f>VLOOKUP(Table12[[#This Row],[Project number]],split[],2,FALSE)</f>
        <v>FR</v>
      </c>
      <c r="T55">
        <v>115</v>
      </c>
      <c r="U55" t="s">
        <v>23</v>
      </c>
      <c r="Y55" s="48">
        <v>53</v>
      </c>
      <c r="Z55" s="48" t="s">
        <v>296</v>
      </c>
      <c r="AA55" s="48">
        <v>72</v>
      </c>
    </row>
    <row r="56" spans="3:27" hidden="1">
      <c r="C56" s="48">
        <v>31</v>
      </c>
      <c r="D56" s="48">
        <v>6</v>
      </c>
      <c r="E56" s="48">
        <v>6</v>
      </c>
      <c r="F56" s="48">
        <v>6</v>
      </c>
      <c r="G56" s="48">
        <v>8</v>
      </c>
      <c r="H56" s="48">
        <v>2</v>
      </c>
      <c r="I56" s="48">
        <v>6</v>
      </c>
      <c r="J56" s="48">
        <v>6.1999999999999993</v>
      </c>
      <c r="K56" s="48" t="str">
        <f>VLOOKUP(Table12[[#This Row],[Project number]],projectlist[],2,FALSE)</f>
        <v>Mums and Dads Scheme - review support for student reps.</v>
      </c>
      <c r="L56" s="48">
        <f>VLOOKUP(Table12[[#This Row],[Project number]],projectlist[],3,FALSE)</f>
        <v>0</v>
      </c>
      <c r="N56" s="48" t="s">
        <v>38</v>
      </c>
      <c r="O56" s="48" t="str">
        <f>VLOOKUP(Table12[[#This Row],[Project number]],split[],2,FALSE)</f>
        <v>SE</v>
      </c>
      <c r="T56">
        <v>116</v>
      </c>
      <c r="U56" t="s">
        <v>246</v>
      </c>
      <c r="Y56" s="48">
        <v>54</v>
      </c>
      <c r="Z56" s="48" t="s">
        <v>388</v>
      </c>
      <c r="AA56" s="48">
        <v>100</v>
      </c>
    </row>
    <row r="57" spans="3:27" hidden="1">
      <c r="C57" s="48">
        <v>129</v>
      </c>
      <c r="D57" s="48">
        <v>4</v>
      </c>
      <c r="E57" s="48">
        <v>8</v>
      </c>
      <c r="F57" s="48">
        <v>5</v>
      </c>
      <c r="G57" s="48">
        <v>3</v>
      </c>
      <c r="H57" s="48">
        <v>8</v>
      </c>
      <c r="I57" s="48">
        <v>8</v>
      </c>
      <c r="J57" s="48">
        <v>6.15</v>
      </c>
      <c r="K57" s="48" t="str">
        <f>VLOOKUP(Table12[[#This Row],[Project number]],projectlist[],2,FALSE)</f>
        <v>Commercial Spreadsheet</v>
      </c>
      <c r="L57" s="48">
        <f>VLOOKUP(Table12[[#This Row],[Project number]],projectlist[],3,FALSE)</f>
        <v>38</v>
      </c>
      <c r="N57" s="48" t="s">
        <v>38</v>
      </c>
      <c r="O57" s="48" t="str">
        <f>VLOOKUP(Table12[[#This Row],[Project number]],split[],2,FALSE)</f>
        <v>SVC</v>
      </c>
      <c r="T57">
        <v>117</v>
      </c>
      <c r="U57" t="s">
        <v>246</v>
      </c>
      <c r="Y57" s="48">
        <v>55</v>
      </c>
      <c r="Z57" s="48" t="s">
        <v>389</v>
      </c>
      <c r="AA57" s="48">
        <v>4</v>
      </c>
    </row>
    <row r="58" spans="3:27" hidden="1">
      <c r="C58" s="48">
        <v>17</v>
      </c>
      <c r="D58" s="48">
        <v>10</v>
      </c>
      <c r="E58" s="48">
        <v>5</v>
      </c>
      <c r="F58" s="48">
        <v>2</v>
      </c>
      <c r="G58" s="48">
        <v>6</v>
      </c>
      <c r="H58" s="48">
        <v>5</v>
      </c>
      <c r="I58" s="48">
        <v>7</v>
      </c>
      <c r="J58" s="48">
        <v>6.1000000000000005</v>
      </c>
      <c r="K58" s="48" t="str">
        <f>VLOOKUP(Table12[[#This Row],[Project number]],projectlist[],2,FALSE)</f>
        <v>Marketing Strategy - define ICU communication and promotion objectives</v>
      </c>
      <c r="L58" s="48">
        <f>VLOOKUP(Table12[[#This Row],[Project number]],projectlist[],3,FALSE)</f>
        <v>0</v>
      </c>
      <c r="N58" s="48" t="s">
        <v>134</v>
      </c>
      <c r="O58" s="48" t="str">
        <f>VLOOKUP(Table12[[#This Row],[Project number]],split[],2,FALSE)</f>
        <v>SVC</v>
      </c>
      <c r="T58">
        <v>118</v>
      </c>
      <c r="U58" t="s">
        <v>246</v>
      </c>
      <c r="Y58" s="48">
        <v>56</v>
      </c>
      <c r="Z58" s="48" t="s">
        <v>390</v>
      </c>
    </row>
    <row r="59" spans="3:27" hidden="1">
      <c r="C59" s="48">
        <v>36</v>
      </c>
      <c r="D59" s="48">
        <v>10</v>
      </c>
      <c r="E59" s="48">
        <v>6</v>
      </c>
      <c r="F59" s="48">
        <v>3</v>
      </c>
      <c r="G59" s="48">
        <v>6</v>
      </c>
      <c r="H59" s="48">
        <v>6</v>
      </c>
      <c r="I59" s="48">
        <v>4</v>
      </c>
      <c r="J59" s="48">
        <v>6.1</v>
      </c>
      <c r="K59" s="48" t="str">
        <f>VLOOKUP(Table12[[#This Row],[Project number]],projectlist[],2,FALSE)</f>
        <v>Website Redevelopment Project - review ICU web presence</v>
      </c>
      <c r="L59" s="48">
        <f>VLOOKUP(Table12[[#This Row],[Project number]],projectlist[],3,FALSE)</f>
        <v>176</v>
      </c>
      <c r="N59" s="48" t="s">
        <v>134</v>
      </c>
      <c r="O59" s="48" t="str">
        <f>VLOOKUP(Table12[[#This Row],[Project number]],split[],2,FALSE)</f>
        <v>FR</v>
      </c>
      <c r="T59">
        <v>119</v>
      </c>
      <c r="U59" t="s">
        <v>246</v>
      </c>
      <c r="Y59" s="48">
        <v>57</v>
      </c>
      <c r="Z59" s="48" t="s">
        <v>233</v>
      </c>
    </row>
    <row r="60" spans="3:27" hidden="1">
      <c r="C60" s="48">
        <v>123</v>
      </c>
      <c r="D60" s="48">
        <v>9</v>
      </c>
      <c r="E60" s="48">
        <v>6</v>
      </c>
      <c r="F60" s="48">
        <v>5</v>
      </c>
      <c r="G60" s="48">
        <v>3</v>
      </c>
      <c r="H60" s="48">
        <v>1</v>
      </c>
      <c r="I60" s="48">
        <v>7</v>
      </c>
      <c r="J60" s="48">
        <v>6.1</v>
      </c>
      <c r="K60" s="48" t="str">
        <f>VLOOKUP(Table12[[#This Row],[Project number]],projectlist[],2,FALSE)</f>
        <v>Newsletters</v>
      </c>
      <c r="L60" s="48">
        <f>VLOOKUP(Table12[[#This Row],[Project number]],projectlist[],3,FALSE)</f>
        <v>20</v>
      </c>
      <c r="N60" s="48" t="s">
        <v>38</v>
      </c>
      <c r="O60" s="48" t="str">
        <f>VLOOKUP(Table12[[#This Row],[Project number]],split[],2,FALSE)</f>
        <v>SVC</v>
      </c>
      <c r="T60">
        <v>120</v>
      </c>
      <c r="U60" t="s">
        <v>246</v>
      </c>
      <c r="Y60" s="48">
        <v>58</v>
      </c>
      <c r="Z60" s="48" t="s">
        <v>170</v>
      </c>
      <c r="AA60" s="48">
        <v>10</v>
      </c>
    </row>
    <row r="61" spans="3:27" hidden="1">
      <c r="C61" s="48">
        <v>135</v>
      </c>
      <c r="D61" s="48">
        <v>5</v>
      </c>
      <c r="E61" s="48">
        <v>7</v>
      </c>
      <c r="F61" s="48">
        <v>1</v>
      </c>
      <c r="G61" s="48">
        <v>3</v>
      </c>
      <c r="H61" s="48">
        <v>9</v>
      </c>
      <c r="I61" s="48">
        <v>6</v>
      </c>
      <c r="J61" s="48">
        <v>6.1</v>
      </c>
      <c r="K61" s="48" t="str">
        <f>VLOOKUP(Table12[[#This Row],[Project number]],projectlist[],2,FALSE)</f>
        <v>Advertising + Careers Sales</v>
      </c>
      <c r="L61" s="48">
        <f>VLOOKUP(Table12[[#This Row],[Project number]],projectlist[],3,FALSE)</f>
        <v>130</v>
      </c>
      <c r="N61" s="48" t="s">
        <v>81</v>
      </c>
      <c r="O61" s="48" t="str">
        <f>VLOOKUP(Table12[[#This Row],[Project number]],split[],2,FALSE)</f>
        <v>SVC</v>
      </c>
      <c r="T61">
        <v>121</v>
      </c>
      <c r="U61" t="s">
        <v>246</v>
      </c>
      <c r="Y61" s="48">
        <v>59</v>
      </c>
      <c r="Z61" s="48" t="s">
        <v>236</v>
      </c>
    </row>
    <row r="62" spans="3:27" hidden="1">
      <c r="C62" s="48">
        <v>138</v>
      </c>
      <c r="D62" s="48">
        <v>5</v>
      </c>
      <c r="E62" s="48">
        <v>7</v>
      </c>
      <c r="F62" s="48">
        <v>1</v>
      </c>
      <c r="G62" s="48">
        <v>3</v>
      </c>
      <c r="H62" s="48">
        <v>9</v>
      </c>
      <c r="I62" s="48">
        <v>6</v>
      </c>
      <c r="J62" s="48">
        <v>6.1</v>
      </c>
      <c r="K62" s="48" t="str">
        <f>VLOOKUP(Table12[[#This Row],[Project number]],projectlist[],2,FALSE)</f>
        <v>Sponsorship</v>
      </c>
      <c r="L62" s="48">
        <f>VLOOKUP(Table12[[#This Row],[Project number]],projectlist[],3,FALSE)</f>
        <v>30</v>
      </c>
      <c r="N62" s="48" t="s">
        <v>38</v>
      </c>
      <c r="O62" s="48" t="str">
        <f>VLOOKUP(Table12[[#This Row],[Project number]],split[],2,FALSE)</f>
        <v>SVC</v>
      </c>
      <c r="T62">
        <v>122</v>
      </c>
      <c r="U62" t="s">
        <v>246</v>
      </c>
      <c r="Y62" s="48">
        <v>60</v>
      </c>
      <c r="Z62" s="48" t="s">
        <v>121</v>
      </c>
    </row>
    <row r="63" spans="3:27" hidden="1">
      <c r="C63" s="48">
        <v>24</v>
      </c>
      <c r="D63" s="48">
        <v>8</v>
      </c>
      <c r="E63" s="48">
        <v>5</v>
      </c>
      <c r="F63" s="48">
        <v>4</v>
      </c>
      <c r="G63" s="48">
        <v>6</v>
      </c>
      <c r="H63" s="48">
        <v>8</v>
      </c>
      <c r="I63" s="48">
        <v>5</v>
      </c>
      <c r="J63" s="48">
        <v>6.05</v>
      </c>
      <c r="K63" s="48" t="str">
        <f>VLOOKUP(Table12[[#This Row],[Project number]],projectlist[],2,FALSE)</f>
        <v>Customer Service Charter - develop common standards to describe service levels(BAU)</v>
      </c>
      <c r="L63" s="48">
        <f>VLOOKUP(Table12[[#This Row],[Project number]],projectlist[],3,FALSE)</f>
        <v>0</v>
      </c>
      <c r="N63" s="48" t="s">
        <v>38</v>
      </c>
      <c r="O63" s="48" t="str">
        <f>VLOOKUP(Table12[[#This Row],[Project number]],split[],2,FALSE)</f>
        <v>CS</v>
      </c>
      <c r="T63">
        <v>123</v>
      </c>
      <c r="U63" t="s">
        <v>178</v>
      </c>
      <c r="Y63" s="48">
        <v>61</v>
      </c>
      <c r="Z63" s="48" t="s">
        <v>239</v>
      </c>
    </row>
    <row r="64" spans="3:27" hidden="1">
      <c r="C64" s="48">
        <v>36</v>
      </c>
      <c r="D64" s="48">
        <v>10</v>
      </c>
      <c r="E64" s="48">
        <v>6</v>
      </c>
      <c r="F64" s="48">
        <v>3</v>
      </c>
      <c r="G64" s="48">
        <v>6</v>
      </c>
      <c r="H64" s="48">
        <v>6</v>
      </c>
      <c r="I64" s="48">
        <v>4</v>
      </c>
      <c r="J64" s="48">
        <v>5.9999999999999991</v>
      </c>
      <c r="K64" s="48" t="str">
        <f>VLOOKUP(Table12[[#This Row],[Project number]],projectlist[],2,FALSE)</f>
        <v>Website Redevelopment Project - review ICU web presence</v>
      </c>
      <c r="L64" s="48">
        <f>VLOOKUP(Table12[[#This Row],[Project number]],projectlist[],3,FALSE)</f>
        <v>176</v>
      </c>
      <c r="O64" s="48" t="str">
        <f>VLOOKUP(Table12[[#This Row],[Project number]],split[],2,FALSE)</f>
        <v>FR</v>
      </c>
      <c r="T64">
        <v>124</v>
      </c>
      <c r="U64" t="s">
        <v>178</v>
      </c>
      <c r="Y64" s="48">
        <v>62</v>
      </c>
      <c r="Z64" s="48" t="s">
        <v>175</v>
      </c>
    </row>
    <row r="65" spans="3:28">
      <c r="C65" s="48">
        <v>141</v>
      </c>
      <c r="D65" s="48">
        <v>2</v>
      </c>
      <c r="E65" s="48">
        <v>8</v>
      </c>
      <c r="F65" s="48">
        <v>5</v>
      </c>
      <c r="G65" s="48">
        <v>10</v>
      </c>
      <c r="H65" s="48">
        <v>3</v>
      </c>
      <c r="I65" s="48">
        <v>6</v>
      </c>
      <c r="J65" s="48">
        <v>5.95</v>
      </c>
      <c r="K65" s="48" t="str">
        <f>VLOOKUP(Table12[[#This Row],[Project number]],projectlist[],2,FALSE)</f>
        <v>LCO Support</v>
      </c>
      <c r="L65" s="48">
        <f>VLOOKUP(Table12[[#This Row],[Project number]],projectlist[],3,FALSE)</f>
        <v>6.5</v>
      </c>
      <c r="N65" s="48" t="s">
        <v>17</v>
      </c>
      <c r="O65" s="48" t="str">
        <f>VLOOKUP(Table12[[#This Row],[Project number]],split[],2,FALSE)</f>
        <v>SVC</v>
      </c>
      <c r="T65">
        <v>125</v>
      </c>
      <c r="U65" t="s">
        <v>178</v>
      </c>
      <c r="Y65" s="48">
        <v>63</v>
      </c>
      <c r="Z65" s="48" t="s">
        <v>323</v>
      </c>
      <c r="AA65" s="48">
        <v>22</v>
      </c>
      <c r="AB65" s="48" t="s">
        <v>373</v>
      </c>
    </row>
    <row r="66" spans="3:28" hidden="1">
      <c r="C66" s="48">
        <v>149</v>
      </c>
      <c r="D66" s="48">
        <v>8</v>
      </c>
      <c r="E66" s="48">
        <v>6</v>
      </c>
      <c r="F66" s="48">
        <v>7</v>
      </c>
      <c r="G66" s="48">
        <v>3</v>
      </c>
      <c r="H66" s="48">
        <v>2</v>
      </c>
      <c r="I66" s="48">
        <v>6</v>
      </c>
      <c r="J66" s="48">
        <v>5.95</v>
      </c>
      <c r="K66" s="48" t="str">
        <f>VLOOKUP(Table12[[#This Row],[Project number]],projectlist[],2,FALSE)</f>
        <v>Systems Customer Support</v>
      </c>
      <c r="L66" s="48">
        <f>VLOOKUP(Table12[[#This Row],[Project number]],projectlist[],3,FALSE)</f>
        <v>120</v>
      </c>
      <c r="N66" s="48" t="s">
        <v>51</v>
      </c>
      <c r="O66" s="48" t="str">
        <f>VLOOKUP(Table12[[#This Row],[Project number]],split[],2,FALSE)</f>
        <v>FR</v>
      </c>
      <c r="T66">
        <v>126</v>
      </c>
      <c r="U66" t="s">
        <v>178</v>
      </c>
      <c r="Y66" s="48">
        <v>64</v>
      </c>
      <c r="Z66" s="48" t="s">
        <v>306</v>
      </c>
      <c r="AA66" s="48">
        <v>22</v>
      </c>
      <c r="AB66" s="48" t="s">
        <v>373</v>
      </c>
    </row>
    <row r="67" spans="3:28" hidden="1">
      <c r="C67" s="48">
        <v>127</v>
      </c>
      <c r="D67" s="48">
        <v>2</v>
      </c>
      <c r="E67" s="48">
        <v>10</v>
      </c>
      <c r="F67" s="48">
        <v>8</v>
      </c>
      <c r="G67" s="48">
        <v>5</v>
      </c>
      <c r="H67" s="48">
        <v>1</v>
      </c>
      <c r="I67" s="48">
        <v>8</v>
      </c>
      <c r="J67" s="48">
        <v>5.9499999999999993</v>
      </c>
      <c r="K67" s="48" t="str">
        <f>VLOOKUP(Table12[[#This Row],[Project number]],projectlist[],2,FALSE)</f>
        <v>SVLO</v>
      </c>
      <c r="L67" s="48">
        <f>VLOOKUP(Table12[[#This Row],[Project number]],projectlist[],3,FALSE)</f>
        <v>7</v>
      </c>
      <c r="N67" s="48" t="s">
        <v>38</v>
      </c>
      <c r="O67" s="48" t="str">
        <f>VLOOKUP(Table12[[#This Row],[Project number]],split[],2,FALSE)</f>
        <v>SVC</v>
      </c>
      <c r="T67">
        <v>127</v>
      </c>
      <c r="U67" t="s">
        <v>178</v>
      </c>
      <c r="Y67" s="48">
        <v>65</v>
      </c>
      <c r="Z67" s="48" t="s">
        <v>308</v>
      </c>
      <c r="AA67" s="48">
        <v>10</v>
      </c>
      <c r="AB67" s="48" t="s">
        <v>373</v>
      </c>
    </row>
    <row r="68" spans="3:28" hidden="1">
      <c r="C68" s="48">
        <v>39</v>
      </c>
      <c r="D68" s="48">
        <v>5</v>
      </c>
      <c r="E68" s="48">
        <v>7</v>
      </c>
      <c r="F68" s="48">
        <v>6</v>
      </c>
      <c r="G68" s="48">
        <v>5</v>
      </c>
      <c r="H68" s="48">
        <v>5</v>
      </c>
      <c r="I68" s="48">
        <v>7</v>
      </c>
      <c r="J68" s="48">
        <v>5.9</v>
      </c>
      <c r="K68" s="48" t="str">
        <f>VLOOKUP(Table12[[#This Row],[Project number]],projectlist[],2,FALSE)</f>
        <v xml:space="preserve">Main kitchen - review menus </v>
      </c>
      <c r="L68" s="48">
        <f>VLOOKUP(Table12[[#This Row],[Project number]],projectlist[],3,FALSE)</f>
        <v>0</v>
      </c>
      <c r="N68" s="48" t="s">
        <v>38</v>
      </c>
      <c r="O68" s="48" t="str">
        <f>VLOOKUP(Table12[[#This Row],[Project number]],split[],2,FALSE)</f>
        <v>CS</v>
      </c>
      <c r="T68">
        <v>128</v>
      </c>
      <c r="U68" t="s">
        <v>178</v>
      </c>
      <c r="Y68" s="48">
        <v>66</v>
      </c>
      <c r="Z68" s="48" t="s">
        <v>309</v>
      </c>
      <c r="AA68" s="48">
        <v>10</v>
      </c>
      <c r="AB68" s="48" t="s">
        <v>373</v>
      </c>
    </row>
    <row r="69" spans="3:28" hidden="1">
      <c r="C69" s="48">
        <v>36</v>
      </c>
      <c r="D69" s="48">
        <v>10</v>
      </c>
      <c r="E69" s="48">
        <v>6</v>
      </c>
      <c r="F69" s="48">
        <v>3</v>
      </c>
      <c r="G69" s="48">
        <v>6</v>
      </c>
      <c r="H69" s="48">
        <v>6</v>
      </c>
      <c r="I69" s="48">
        <v>4</v>
      </c>
      <c r="J69" s="48">
        <v>5.8999999999999995</v>
      </c>
      <c r="K69" s="48" t="str">
        <f>VLOOKUP(Table12[[#This Row],[Project number]],projectlist[],2,FALSE)</f>
        <v>Website Redevelopment Project - review ICU web presence</v>
      </c>
      <c r="L69" s="48">
        <f>VLOOKUP(Table12[[#This Row],[Project number]],projectlist[],3,FALSE)</f>
        <v>176</v>
      </c>
      <c r="N69" s="48" t="s">
        <v>134</v>
      </c>
      <c r="O69" s="48" t="str">
        <f>VLOOKUP(Table12[[#This Row],[Project number]],split[],2,FALSE)</f>
        <v>FR</v>
      </c>
      <c r="T69">
        <v>129</v>
      </c>
      <c r="U69" t="s">
        <v>178</v>
      </c>
      <c r="Y69" s="48">
        <v>67</v>
      </c>
      <c r="Z69" s="48" t="s">
        <v>315</v>
      </c>
      <c r="AA69" s="48">
        <v>10</v>
      </c>
      <c r="AB69" s="48" t="s">
        <v>373</v>
      </c>
    </row>
    <row r="70" spans="3:28" hidden="1">
      <c r="C70" s="48">
        <v>75</v>
      </c>
      <c r="D70" s="48">
        <v>3</v>
      </c>
      <c r="E70" s="48">
        <v>10</v>
      </c>
      <c r="F70" s="48">
        <v>8</v>
      </c>
      <c r="G70" s="48">
        <v>3</v>
      </c>
      <c r="H70" s="48">
        <v>3</v>
      </c>
      <c r="I70" s="48">
        <v>6</v>
      </c>
      <c r="J70" s="48">
        <v>5.8500000000000005</v>
      </c>
      <c r="K70" s="48" t="str">
        <f>VLOOKUP(Table12[[#This Row],[Project number]],projectlist[],2,FALSE)</f>
        <v>student staff recruitment and induction (bars)</v>
      </c>
      <c r="L70" s="48">
        <f>VLOOKUP(Table12[[#This Row],[Project number]],projectlist[],3,FALSE)</f>
        <v>15</v>
      </c>
      <c r="N70" s="48" t="s">
        <v>51</v>
      </c>
      <c r="O70" s="48" t="str">
        <f>VLOOKUP(Table12[[#This Row],[Project number]],split[],2,FALSE)</f>
        <v>CS</v>
      </c>
      <c r="T70">
        <v>130</v>
      </c>
      <c r="U70" t="s">
        <v>178</v>
      </c>
      <c r="Y70" s="48">
        <v>68</v>
      </c>
      <c r="Z70" s="48" t="s">
        <v>324</v>
      </c>
      <c r="AA70" s="48">
        <v>10</v>
      </c>
      <c r="AB70" s="48" t="s">
        <v>373</v>
      </c>
    </row>
    <row r="71" spans="3:28" hidden="1">
      <c r="C71" s="48">
        <v>127</v>
      </c>
      <c r="D71" s="48">
        <v>2</v>
      </c>
      <c r="E71" s="48">
        <v>10</v>
      </c>
      <c r="F71" s="48">
        <v>8</v>
      </c>
      <c r="G71" s="48">
        <v>5</v>
      </c>
      <c r="H71" s="48">
        <v>1</v>
      </c>
      <c r="I71" s="48">
        <v>8</v>
      </c>
      <c r="J71" s="48">
        <v>5.85</v>
      </c>
      <c r="K71" s="48" t="str">
        <f>VLOOKUP(Table12[[#This Row],[Project number]],projectlist[],2,FALSE)</f>
        <v>SVLO</v>
      </c>
      <c r="L71" s="48">
        <f>VLOOKUP(Table12[[#This Row],[Project number]],projectlist[],3,FALSE)</f>
        <v>7</v>
      </c>
      <c r="O71" s="48" t="str">
        <f>VLOOKUP(Table12[[#This Row],[Project number]],split[],2,FALSE)</f>
        <v>SVC</v>
      </c>
      <c r="T71">
        <v>131</v>
      </c>
      <c r="U71" t="s">
        <v>178</v>
      </c>
      <c r="Y71" s="48">
        <v>69</v>
      </c>
      <c r="Z71" s="48" t="s">
        <v>330</v>
      </c>
      <c r="AA71" s="48">
        <v>10</v>
      </c>
      <c r="AB71" s="48" t="s">
        <v>373</v>
      </c>
    </row>
    <row r="72" spans="3:28" hidden="1">
      <c r="C72" s="48">
        <v>30</v>
      </c>
      <c r="D72" s="48">
        <v>5</v>
      </c>
      <c r="E72" s="48">
        <v>7</v>
      </c>
      <c r="F72" s="48">
        <v>7</v>
      </c>
      <c r="G72" s="48">
        <v>5</v>
      </c>
      <c r="H72" s="48">
        <v>3</v>
      </c>
      <c r="I72" s="48">
        <v>7</v>
      </c>
      <c r="J72" s="48">
        <v>5.8000000000000007</v>
      </c>
      <c r="K72" s="48" t="str">
        <f>VLOOKUP(Table12[[#This Row],[Project number]],projectlist[],2,FALSE)</f>
        <v>H-Bar - Scope the delivery of a new evening menu</v>
      </c>
      <c r="L72" s="48">
        <f>VLOOKUP(Table12[[#This Row],[Project number]],projectlist[],3,FALSE)</f>
        <v>0</v>
      </c>
      <c r="N72" s="48" t="s">
        <v>51</v>
      </c>
      <c r="O72" s="48" t="str">
        <f>VLOOKUP(Table12[[#This Row],[Project number]],split[],2,FALSE)</f>
        <v>CS</v>
      </c>
      <c r="T72">
        <v>132</v>
      </c>
      <c r="U72" t="s">
        <v>178</v>
      </c>
      <c r="Y72" s="48">
        <v>70</v>
      </c>
      <c r="Z72" s="48" t="s">
        <v>331</v>
      </c>
      <c r="AA72" s="48">
        <v>10</v>
      </c>
      <c r="AB72" s="48" t="s">
        <v>373</v>
      </c>
    </row>
    <row r="73" spans="3:28" hidden="1">
      <c r="C73" s="48">
        <v>43</v>
      </c>
      <c r="D73" s="48">
        <v>5</v>
      </c>
      <c r="E73" s="48">
        <v>5</v>
      </c>
      <c r="F73" s="48">
        <v>4</v>
      </c>
      <c r="G73" s="48">
        <v>8</v>
      </c>
      <c r="H73" s="48">
        <v>4</v>
      </c>
      <c r="I73" s="48">
        <v>8</v>
      </c>
      <c r="J73" s="48">
        <v>5.8000000000000007</v>
      </c>
      <c r="K73" s="48" t="str">
        <f>VLOOKUP(Table12[[#This Row],[Project number]],projectlist[],2,FALSE)</f>
        <v>Halls Support</v>
      </c>
      <c r="L73" s="48">
        <f>VLOOKUP(Table12[[#This Row],[Project number]],projectlist[],3,FALSE)</f>
        <v>0</v>
      </c>
      <c r="N73" s="48" t="s">
        <v>38</v>
      </c>
      <c r="O73" s="48" t="str">
        <f>VLOOKUP(Table12[[#This Row],[Project number]],split[],2,FALSE)</f>
        <v>SE</v>
      </c>
      <c r="T73">
        <v>133</v>
      </c>
      <c r="U73" t="s">
        <v>178</v>
      </c>
      <c r="Y73" s="48">
        <v>71</v>
      </c>
      <c r="Z73" s="48" t="s">
        <v>332</v>
      </c>
      <c r="AA73" s="48">
        <v>10</v>
      </c>
      <c r="AB73" s="48" t="s">
        <v>373</v>
      </c>
    </row>
    <row r="74" spans="3:28" hidden="1">
      <c r="C74" s="48">
        <v>108</v>
      </c>
      <c r="D74" s="48">
        <v>7</v>
      </c>
      <c r="E74" s="48">
        <v>5</v>
      </c>
      <c r="F74" s="48">
        <v>3</v>
      </c>
      <c r="G74" s="48">
        <v>5</v>
      </c>
      <c r="H74" s="48">
        <v>3</v>
      </c>
      <c r="I74" s="48">
        <v>8</v>
      </c>
      <c r="J74" s="48">
        <v>5.8000000000000007</v>
      </c>
      <c r="K74" s="48" t="str">
        <f>VLOOKUP(Table12[[#This Row],[Project number]],projectlist[],2,FALSE)</f>
        <v>Website &amp; Training hub</v>
      </c>
      <c r="L74" s="48">
        <f>VLOOKUP(Table12[[#This Row],[Project number]],projectlist[],3,FALSE)</f>
        <v>13</v>
      </c>
      <c r="N74" s="48" t="s">
        <v>38</v>
      </c>
      <c r="O74" s="48" t="str">
        <f>VLOOKUP(Table12[[#This Row],[Project number]],split[],2,FALSE)</f>
        <v>SE</v>
      </c>
      <c r="T74">
        <v>134</v>
      </c>
      <c r="U74" t="s">
        <v>178</v>
      </c>
      <c r="Y74" s="48">
        <v>72</v>
      </c>
      <c r="Z74" s="48" t="s">
        <v>325</v>
      </c>
      <c r="AA74" s="48">
        <v>88</v>
      </c>
      <c r="AB74" s="48" t="s">
        <v>373</v>
      </c>
    </row>
    <row r="75" spans="3:28">
      <c r="C75" s="48">
        <v>120</v>
      </c>
      <c r="D75" s="48">
        <v>3</v>
      </c>
      <c r="E75" s="48">
        <v>8</v>
      </c>
      <c r="F75" s="48">
        <v>7</v>
      </c>
      <c r="G75" s="48">
        <v>7</v>
      </c>
      <c r="H75" s="48">
        <v>1</v>
      </c>
      <c r="I75" s="48">
        <v>7</v>
      </c>
      <c r="J75" s="48">
        <v>5.8</v>
      </c>
      <c r="K75" s="48" t="str">
        <f>VLOOKUP(Table12[[#This Row],[Project number]],projectlist[],2,FALSE)</f>
        <v>Student Investigation and Disciplinary</v>
      </c>
      <c r="L75" s="48">
        <f>VLOOKUP(Table12[[#This Row],[Project number]],projectlist[],3,FALSE)</f>
        <v>153</v>
      </c>
      <c r="N75" s="48" t="s">
        <v>17</v>
      </c>
      <c r="O75" s="48" t="str">
        <f>VLOOKUP(Table12[[#This Row],[Project number]],split[],2,FALSE)</f>
        <v>Union</v>
      </c>
      <c r="T75">
        <v>135</v>
      </c>
      <c r="U75" t="s">
        <v>178</v>
      </c>
      <c r="Y75" s="48">
        <v>73</v>
      </c>
      <c r="Z75" s="48" t="s">
        <v>327</v>
      </c>
      <c r="AA75" s="48">
        <v>44</v>
      </c>
      <c r="AB75" s="48" t="s">
        <v>373</v>
      </c>
    </row>
    <row r="76" spans="3:28" hidden="1">
      <c r="C76" s="48">
        <v>137</v>
      </c>
      <c r="D76" s="48">
        <v>8</v>
      </c>
      <c r="E76" s="48">
        <v>6</v>
      </c>
      <c r="F76" s="48">
        <v>3</v>
      </c>
      <c r="G76" s="48">
        <v>3</v>
      </c>
      <c r="H76" s="48">
        <v>7</v>
      </c>
      <c r="I76" s="48">
        <v>5</v>
      </c>
      <c r="J76" s="48">
        <v>5.7999999999999989</v>
      </c>
      <c r="K76" s="48" t="str">
        <f>VLOOKUP(Table12[[#This Row],[Project number]],projectlist[],2,FALSE)</f>
        <v>Daily Social media</v>
      </c>
      <c r="L76" s="48">
        <f>VLOOKUP(Table12[[#This Row],[Project number]],projectlist[],3,FALSE)</f>
        <v>117</v>
      </c>
      <c r="N76" s="48" t="s">
        <v>81</v>
      </c>
      <c r="O76" s="48" t="str">
        <f>VLOOKUP(Table12[[#This Row],[Project number]],split[],2,FALSE)</f>
        <v>SVC</v>
      </c>
      <c r="T76">
        <v>136</v>
      </c>
      <c r="U76" t="s">
        <v>178</v>
      </c>
      <c r="Y76" s="48">
        <v>74</v>
      </c>
      <c r="Z76" s="48" t="s">
        <v>328</v>
      </c>
      <c r="AA76" s="48">
        <v>110</v>
      </c>
      <c r="AB76" s="48" t="s">
        <v>373</v>
      </c>
    </row>
    <row r="77" spans="3:28" hidden="1">
      <c r="C77" s="48">
        <v>158</v>
      </c>
      <c r="D77" s="48">
        <v>3</v>
      </c>
      <c r="E77" s="48">
        <v>8</v>
      </c>
      <c r="F77" s="48">
        <v>9</v>
      </c>
      <c r="G77" s="48">
        <v>4</v>
      </c>
      <c r="H77" s="48">
        <v>1</v>
      </c>
      <c r="I77" s="48">
        <v>7</v>
      </c>
      <c r="J77" s="48">
        <v>5.75</v>
      </c>
      <c r="K77" s="48" t="str">
        <f>VLOOKUP(Table12[[#This Row],[Project number]],projectlist[],2,FALSE)</f>
        <v>New Staff Induction</v>
      </c>
      <c r="L77" s="48">
        <f>VLOOKUP(Table12[[#This Row],[Project number]],projectlist[],3,FALSE)</f>
        <v>100</v>
      </c>
      <c r="N77" s="48" t="s">
        <v>51</v>
      </c>
      <c r="O77" s="48" t="str">
        <f>VLOOKUP(Table12[[#This Row],[Project number]],split[],2,FALSE)</f>
        <v>FR</v>
      </c>
      <c r="T77">
        <v>137</v>
      </c>
      <c r="U77" t="s">
        <v>178</v>
      </c>
      <c r="Y77" s="48">
        <v>75</v>
      </c>
      <c r="Z77" s="48" t="s">
        <v>320</v>
      </c>
      <c r="AA77" s="48">
        <v>15</v>
      </c>
      <c r="AB77" s="48" t="s">
        <v>370</v>
      </c>
    </row>
    <row r="78" spans="3:28" hidden="1">
      <c r="C78" s="48">
        <v>5</v>
      </c>
      <c r="D78" s="48">
        <v>2</v>
      </c>
      <c r="E78" s="48">
        <v>5</v>
      </c>
      <c r="F78" s="48">
        <v>6</v>
      </c>
      <c r="G78" s="48">
        <v>10</v>
      </c>
      <c r="H78" s="48">
        <v>1</v>
      </c>
      <c r="I78" s="48">
        <v>7</v>
      </c>
      <c r="J78" s="48">
        <v>5.7</v>
      </c>
      <c r="K78" s="48" t="str">
        <f>VLOOKUP(Table12[[#This Row],[Project number]],projectlist[],2,FALSE)</f>
        <v>New Officer Trustees (5) and Student Trustees (2) onboarding</v>
      </c>
      <c r="L78" s="48">
        <f>VLOOKUP(Table12[[#This Row],[Project number]],projectlist[],3,FALSE)</f>
        <v>0</v>
      </c>
      <c r="N78" s="48" t="s">
        <v>164</v>
      </c>
      <c r="O78" s="48" t="s">
        <v>391</v>
      </c>
      <c r="T78">
        <v>138</v>
      </c>
      <c r="U78" t="s">
        <v>178</v>
      </c>
      <c r="Y78" s="48">
        <v>76</v>
      </c>
      <c r="Z78" s="48" t="s">
        <v>343</v>
      </c>
      <c r="AA78" s="48">
        <v>12</v>
      </c>
      <c r="AB78" s="48" t="s">
        <v>370</v>
      </c>
    </row>
    <row r="79" spans="3:28" hidden="1">
      <c r="C79" s="48">
        <v>108</v>
      </c>
      <c r="D79" s="48">
        <v>7</v>
      </c>
      <c r="E79" s="48">
        <v>5</v>
      </c>
      <c r="F79" s="48">
        <v>3</v>
      </c>
      <c r="G79" s="48">
        <v>5</v>
      </c>
      <c r="H79" s="48">
        <v>3</v>
      </c>
      <c r="I79" s="48">
        <v>8</v>
      </c>
      <c r="J79" s="48">
        <v>5.7</v>
      </c>
      <c r="K79" s="48" t="str">
        <f>VLOOKUP(Table12[[#This Row],[Project number]],projectlist[],2,FALSE)</f>
        <v>Website &amp; Training hub</v>
      </c>
      <c r="L79" s="48">
        <f>VLOOKUP(Table12[[#This Row],[Project number]],projectlist[],3,FALSE)</f>
        <v>13</v>
      </c>
      <c r="O79" s="48" t="str">
        <f>VLOOKUP(Table12[[#This Row],[Project number]],split[],2,FALSE)</f>
        <v>SE</v>
      </c>
      <c r="T79">
        <v>139</v>
      </c>
      <c r="U79" t="s">
        <v>178</v>
      </c>
      <c r="Y79" s="48">
        <v>77</v>
      </c>
      <c r="Z79" s="48" t="s">
        <v>299</v>
      </c>
      <c r="AA79" s="48">
        <v>157</v>
      </c>
      <c r="AB79" s="48" t="s">
        <v>373</v>
      </c>
    </row>
    <row r="80" spans="3:28" hidden="1">
      <c r="C80" s="48">
        <v>91</v>
      </c>
      <c r="D80" s="48">
        <v>6</v>
      </c>
      <c r="E80" s="48">
        <v>8</v>
      </c>
      <c r="F80" s="48">
        <v>7</v>
      </c>
      <c r="G80" s="48">
        <v>1</v>
      </c>
      <c r="H80" s="48">
        <v>5</v>
      </c>
      <c r="I80" s="48">
        <v>7</v>
      </c>
      <c r="J80" s="48">
        <v>5.6999999999999993</v>
      </c>
      <c r="K80" s="48" t="str">
        <f>VLOOKUP(Table12[[#This Row],[Project number]],projectlist[],2,FALSE)</f>
        <v>Concert hall redev</v>
      </c>
      <c r="L80" s="48">
        <f>VLOOKUP(Table12[[#This Row],[Project number]],projectlist[],3,FALSE)</f>
        <v>60</v>
      </c>
      <c r="O80" s="48" t="str">
        <f>VLOOKUP(Table12[[#This Row],[Project number]],split[],2,FALSE)</f>
        <v>SE</v>
      </c>
      <c r="T80">
        <v>140</v>
      </c>
      <c r="U80" t="s">
        <v>178</v>
      </c>
      <c r="Y80" s="48">
        <v>78</v>
      </c>
      <c r="Z80" s="48" t="s">
        <v>302</v>
      </c>
      <c r="AA80" s="48">
        <v>94</v>
      </c>
      <c r="AB80" s="48" t="s">
        <v>373</v>
      </c>
    </row>
    <row r="81" spans="3:28" hidden="1">
      <c r="C81" s="48">
        <v>22</v>
      </c>
      <c r="D81" s="48">
        <v>6</v>
      </c>
      <c r="E81" s="48">
        <v>5</v>
      </c>
      <c r="F81" s="48">
        <v>5</v>
      </c>
      <c r="G81" s="48">
        <v>7</v>
      </c>
      <c r="H81" s="48">
        <v>1</v>
      </c>
      <c r="I81" s="48">
        <v>6</v>
      </c>
      <c r="J81" s="48">
        <v>5.65</v>
      </c>
      <c r="K81" s="48" t="str">
        <f>VLOOKUP(Table12[[#This Row],[Project number]],projectlist[],2,FALSE)</f>
        <v>Develop an Online Petitions System</v>
      </c>
      <c r="L81" s="48">
        <f>VLOOKUP(Table12[[#This Row],[Project number]],projectlist[],3,FALSE)</f>
        <v>5</v>
      </c>
      <c r="N81" s="48" t="s">
        <v>51</v>
      </c>
      <c r="O81" s="48" t="str">
        <f>VLOOKUP(Table12[[#This Row],[Project number]],split[],2,FALSE)</f>
        <v>SVC</v>
      </c>
      <c r="T81">
        <v>141</v>
      </c>
      <c r="U81" t="s">
        <v>178</v>
      </c>
      <c r="Y81" s="48">
        <v>79</v>
      </c>
      <c r="Z81" s="48" t="s">
        <v>303</v>
      </c>
      <c r="AA81" s="48">
        <v>132</v>
      </c>
      <c r="AB81" s="48" t="s">
        <v>373</v>
      </c>
    </row>
    <row r="82" spans="3:28" hidden="1">
      <c r="C82" s="48">
        <v>63</v>
      </c>
      <c r="D82" s="48">
        <v>10</v>
      </c>
      <c r="E82" s="48">
        <v>7</v>
      </c>
      <c r="F82" s="48">
        <v>3</v>
      </c>
      <c r="G82" s="48">
        <v>3</v>
      </c>
      <c r="H82" s="48">
        <v>5</v>
      </c>
      <c r="I82" s="48">
        <v>3</v>
      </c>
      <c r="J82" s="48">
        <v>5.65</v>
      </c>
      <c r="K82" s="48" t="str">
        <f>VLOOKUP(Table12[[#This Row],[Project number]],projectlist[],2,FALSE)</f>
        <v>Customer Service (retail)</v>
      </c>
      <c r="L82" s="48">
        <f>VLOOKUP(Table12[[#This Row],[Project number]],projectlist[],3,FALSE)</f>
        <v>22</v>
      </c>
      <c r="N82" s="48" t="s">
        <v>38</v>
      </c>
      <c r="O82" s="48" t="str">
        <f>VLOOKUP(Table12[[#This Row],[Project number]],split[],2,FALSE)</f>
        <v>CS</v>
      </c>
      <c r="T82">
        <v>142</v>
      </c>
      <c r="U82" t="s">
        <v>135</v>
      </c>
      <c r="Y82" s="48">
        <v>80</v>
      </c>
      <c r="Z82" s="48" t="s">
        <v>335</v>
      </c>
      <c r="AA82" s="48">
        <v>44</v>
      </c>
      <c r="AB82" s="48" t="s">
        <v>373</v>
      </c>
    </row>
    <row r="83" spans="3:28" hidden="1">
      <c r="C83" s="48">
        <v>68</v>
      </c>
      <c r="D83" s="48">
        <v>1</v>
      </c>
      <c r="E83" s="48">
        <v>6</v>
      </c>
      <c r="F83" s="48">
        <v>10</v>
      </c>
      <c r="G83" s="48">
        <v>3</v>
      </c>
      <c r="H83" s="48">
        <v>5</v>
      </c>
      <c r="I83" s="48">
        <v>8</v>
      </c>
      <c r="J83" s="48">
        <v>5.65</v>
      </c>
      <c r="K83" s="48" t="str">
        <f>VLOOKUP(Table12[[#This Row],[Project number]],projectlist[],2,FALSE)</f>
        <v>end of month admin (Beit Venues)</v>
      </c>
      <c r="L83" s="48">
        <f>VLOOKUP(Table12[[#This Row],[Project number]],projectlist[],3,FALSE)</f>
        <v>10</v>
      </c>
      <c r="N83" s="48" t="s">
        <v>51</v>
      </c>
      <c r="O83" s="48" t="str">
        <f>VLOOKUP(Table12[[#This Row],[Project number]],split[],2,FALSE)</f>
        <v>CS</v>
      </c>
      <c r="T83">
        <v>143</v>
      </c>
      <c r="U83" t="s">
        <v>135</v>
      </c>
      <c r="Y83" s="48">
        <v>81</v>
      </c>
      <c r="Z83" s="48" t="s">
        <v>337</v>
      </c>
      <c r="AA83" s="48">
        <v>22</v>
      </c>
      <c r="AB83" s="48" t="s">
        <v>373</v>
      </c>
    </row>
    <row r="84" spans="3:28">
      <c r="C84" s="48">
        <v>133</v>
      </c>
      <c r="D84" s="48">
        <v>2</v>
      </c>
      <c r="E84" s="48">
        <v>10</v>
      </c>
      <c r="F84" s="48">
        <v>9</v>
      </c>
      <c r="G84" s="48">
        <v>3</v>
      </c>
      <c r="H84" s="48">
        <v>1</v>
      </c>
      <c r="I84" s="48">
        <v>8</v>
      </c>
      <c r="J84" s="48">
        <v>5.65</v>
      </c>
      <c r="K84" s="48" t="str">
        <f>VLOOKUP(Table12[[#This Row],[Project number]],projectlist[],2,FALSE)</f>
        <v>Disciplinaries (Advice)</v>
      </c>
      <c r="L84" s="48">
        <f>VLOOKUP(Table12[[#This Row],[Project number]],projectlist[],3,FALSE)</f>
        <v>12.5</v>
      </c>
      <c r="N84" s="48" t="s">
        <v>17</v>
      </c>
      <c r="O84" s="48" t="str">
        <f>VLOOKUP(Table12[[#This Row],[Project number]],split[],2,FALSE)</f>
        <v>SVC</v>
      </c>
      <c r="T84">
        <v>144</v>
      </c>
      <c r="U84" t="s">
        <v>135</v>
      </c>
      <c r="Y84" s="48">
        <v>82</v>
      </c>
      <c r="Z84" s="48" t="s">
        <v>304</v>
      </c>
      <c r="AA84" s="48">
        <v>220</v>
      </c>
      <c r="AB84" s="48" t="s">
        <v>392</v>
      </c>
    </row>
    <row r="85" spans="3:28">
      <c r="C85" s="48">
        <v>134</v>
      </c>
      <c r="D85" s="48">
        <v>2</v>
      </c>
      <c r="E85" s="48">
        <v>10</v>
      </c>
      <c r="F85" s="48">
        <v>9</v>
      </c>
      <c r="G85" s="48">
        <v>3</v>
      </c>
      <c r="H85" s="48">
        <v>1</v>
      </c>
      <c r="I85" s="48">
        <v>8</v>
      </c>
      <c r="J85" s="48">
        <v>5.65</v>
      </c>
      <c r="K85" s="48" t="str">
        <f>VLOOKUP(Table12[[#This Row],[Project number]],projectlist[],2,FALSE)</f>
        <v>Appeals, Mit Circs (Advice)</v>
      </c>
      <c r="L85" s="48">
        <f>VLOOKUP(Table12[[#This Row],[Project number]],projectlist[],3,FALSE)</f>
        <v>31</v>
      </c>
      <c r="N85" s="48" t="s">
        <v>17</v>
      </c>
      <c r="O85" s="48" t="str">
        <f>VLOOKUP(Table12[[#This Row],[Project number]],split[],2,FALSE)</f>
        <v>SVC</v>
      </c>
      <c r="T85">
        <v>145</v>
      </c>
      <c r="U85" t="s">
        <v>135</v>
      </c>
      <c r="Y85" s="48">
        <v>83</v>
      </c>
      <c r="Z85" s="48" t="s">
        <v>22</v>
      </c>
      <c r="AA85" s="48">
        <v>35</v>
      </c>
      <c r="AB85" s="48" t="s">
        <v>23</v>
      </c>
    </row>
    <row r="86" spans="3:28" hidden="1">
      <c r="C86" s="48">
        <v>157</v>
      </c>
      <c r="D86" s="48">
        <v>3</v>
      </c>
      <c r="E86" s="48">
        <v>8</v>
      </c>
      <c r="F86" s="48">
        <v>8</v>
      </c>
      <c r="G86" s="48">
        <v>2</v>
      </c>
      <c r="H86" s="48">
        <v>1</v>
      </c>
      <c r="I86" s="48">
        <v>9</v>
      </c>
      <c r="J86" s="48">
        <v>5.65</v>
      </c>
      <c r="K86" s="48" t="str">
        <f>VLOOKUP(Table12[[#This Row],[Project number]],projectlist[],2,FALSE)</f>
        <v>Board &amp; Subcommittees time put in FR directorate</v>
      </c>
      <c r="L86" s="48">
        <f>VLOOKUP(Table12[[#This Row],[Project number]],projectlist[],3,FALSE)</f>
        <v>44</v>
      </c>
      <c r="N86" s="48" t="s">
        <v>51</v>
      </c>
      <c r="O86" s="48" t="str">
        <f>VLOOKUP(Table12[[#This Row],[Project number]],split[],2,FALSE)</f>
        <v>FR</v>
      </c>
      <c r="T86">
        <v>146</v>
      </c>
      <c r="U86" t="s">
        <v>135</v>
      </c>
      <c r="Y86" s="48">
        <v>84</v>
      </c>
      <c r="Z86" s="48" t="s">
        <v>29</v>
      </c>
      <c r="AA86" s="48">
        <v>80</v>
      </c>
      <c r="AB86" s="48" t="s">
        <v>393</v>
      </c>
    </row>
    <row r="87" spans="3:28" hidden="1">
      <c r="C87" s="48">
        <v>29</v>
      </c>
      <c r="D87" s="48">
        <v>6</v>
      </c>
      <c r="E87" s="48">
        <v>6</v>
      </c>
      <c r="F87" s="48">
        <v>3</v>
      </c>
      <c r="G87" s="48">
        <v>8</v>
      </c>
      <c r="H87" s="48">
        <v>1</v>
      </c>
      <c r="I87" s="48">
        <v>5</v>
      </c>
      <c r="J87" s="48">
        <v>5.6499999999999995</v>
      </c>
      <c r="K87" s="48" t="str">
        <f>VLOOKUP(Table12[[#This Row],[Project number]],projectlist[],2,FALSE)</f>
        <v>E-Activities system - review the data regarding students courses and cohorts to improve accuracy</v>
      </c>
      <c r="L87" s="48">
        <f>VLOOKUP(Table12[[#This Row],[Project number]],projectlist[],3,FALSE)</f>
        <v>0</v>
      </c>
      <c r="N87" s="48" t="s">
        <v>38</v>
      </c>
      <c r="O87" s="48" t="str">
        <f>VLOOKUP(Table12[[#This Row],[Project number]],split[],2,FALSE)</f>
        <v>FR</v>
      </c>
      <c r="T87">
        <v>147</v>
      </c>
      <c r="U87" t="s">
        <v>135</v>
      </c>
      <c r="Y87" s="48">
        <v>85</v>
      </c>
      <c r="Z87" s="48" t="s">
        <v>84</v>
      </c>
      <c r="AA87" s="48">
        <v>10</v>
      </c>
      <c r="AB87" s="48" t="s">
        <v>394</v>
      </c>
    </row>
    <row r="88" spans="3:28" hidden="1">
      <c r="C88" s="48">
        <v>136</v>
      </c>
      <c r="D88" s="48">
        <v>9</v>
      </c>
      <c r="E88" s="48">
        <v>5</v>
      </c>
      <c r="F88" s="48">
        <v>5</v>
      </c>
      <c r="G88" s="48">
        <v>3</v>
      </c>
      <c r="H88" s="48">
        <v>6</v>
      </c>
      <c r="I88" s="48">
        <v>3</v>
      </c>
      <c r="J88" s="48">
        <v>5.6499999999999986</v>
      </c>
      <c r="K88" s="48" t="str">
        <f>VLOOKUP(Table12[[#This Row],[Project number]],projectlist[],2,FALSE)</f>
        <v>Felix Pages</v>
      </c>
      <c r="L88" s="48">
        <f>VLOOKUP(Table12[[#This Row],[Project number]],projectlist[],3,FALSE)</f>
        <v>20</v>
      </c>
      <c r="N88" s="48" t="s">
        <v>38</v>
      </c>
      <c r="O88" s="48" t="str">
        <f>VLOOKUP(Table12[[#This Row],[Project number]],split[],2,FALSE)</f>
        <v>SVC</v>
      </c>
      <c r="T88">
        <v>148</v>
      </c>
      <c r="U88" t="s">
        <v>135</v>
      </c>
      <c r="Y88" s="48">
        <v>86</v>
      </c>
      <c r="Z88" s="48" t="s">
        <v>70</v>
      </c>
      <c r="AA88" s="48">
        <v>10</v>
      </c>
      <c r="AB88" s="48" t="s">
        <v>23</v>
      </c>
    </row>
    <row r="89" spans="3:28" hidden="1">
      <c r="C89" s="48">
        <v>124</v>
      </c>
      <c r="D89" s="48">
        <v>5</v>
      </c>
      <c r="E89" s="48">
        <v>7</v>
      </c>
      <c r="F89" s="48">
        <v>7</v>
      </c>
      <c r="G89" s="48">
        <v>5</v>
      </c>
      <c r="H89" s="48">
        <v>3</v>
      </c>
      <c r="I89" s="48">
        <v>5</v>
      </c>
      <c r="J89" s="48">
        <v>5.6000000000000005</v>
      </c>
      <c r="K89" s="48" t="str">
        <f>VLOOKUP(Table12[[#This Row],[Project number]],projectlist[],2,FALSE)</f>
        <v>GSU/CGCU Newsletters</v>
      </c>
      <c r="L89" s="48">
        <f>VLOOKUP(Table12[[#This Row],[Project number]],projectlist[],3,FALSE)</f>
        <v>10</v>
      </c>
      <c r="N89" s="48" t="s">
        <v>38</v>
      </c>
      <c r="O89" s="48" t="str">
        <f>VLOOKUP(Table12[[#This Row],[Project number]],split[],2,FALSE)</f>
        <v>SVC</v>
      </c>
      <c r="T89">
        <v>149</v>
      </c>
      <c r="U89" t="s">
        <v>135</v>
      </c>
      <c r="Y89" s="48">
        <v>87</v>
      </c>
      <c r="Z89" s="48" t="s">
        <v>73</v>
      </c>
      <c r="AA89" s="48">
        <v>100</v>
      </c>
      <c r="AB89" s="48" t="s">
        <v>23</v>
      </c>
    </row>
    <row r="90" spans="3:28" hidden="1">
      <c r="C90" s="48">
        <v>8</v>
      </c>
      <c r="D90" s="48">
        <v>7</v>
      </c>
      <c r="E90" s="48">
        <v>6</v>
      </c>
      <c r="F90" s="48">
        <v>2</v>
      </c>
      <c r="G90" s="48">
        <v>8</v>
      </c>
      <c r="H90" s="48">
        <v>1</v>
      </c>
      <c r="I90" s="48">
        <v>4</v>
      </c>
      <c r="J90" s="48">
        <v>5.6</v>
      </c>
      <c r="K90" s="48" t="str">
        <f>VLOOKUP(Table12[[#This Row],[Project number]],projectlist[],2,FALSE)</f>
        <v>Academic Representation - review of network and roles</v>
      </c>
      <c r="L90" s="48">
        <f>VLOOKUP(Table12[[#This Row],[Project number]],projectlist[],3,FALSE)</f>
        <v>0</v>
      </c>
      <c r="N90" s="48" t="s">
        <v>38</v>
      </c>
      <c r="O90" s="48" t="str">
        <f>VLOOKUP(Table12[[#This Row],[Project number]],split[],2,FALSE)</f>
        <v>SVC</v>
      </c>
      <c r="T90">
        <v>150</v>
      </c>
      <c r="U90" t="s">
        <v>135</v>
      </c>
      <c r="Y90" s="48">
        <v>88</v>
      </c>
      <c r="Z90" s="48" t="s">
        <v>98</v>
      </c>
      <c r="AA90" s="48">
        <v>5</v>
      </c>
      <c r="AB90" s="48" t="s">
        <v>371</v>
      </c>
    </row>
    <row r="91" spans="3:28" hidden="1">
      <c r="C91" s="48">
        <v>121</v>
      </c>
      <c r="D91" s="48">
        <v>3</v>
      </c>
      <c r="E91" s="48">
        <v>6</v>
      </c>
      <c r="F91" s="48">
        <v>5</v>
      </c>
      <c r="G91" s="48">
        <v>6</v>
      </c>
      <c r="H91" s="48">
        <v>4</v>
      </c>
      <c r="I91" s="48">
        <v>8</v>
      </c>
      <c r="J91" s="48">
        <v>5.6</v>
      </c>
      <c r="K91" s="48" t="str">
        <f>VLOOKUP(Table12[[#This Row],[Project number]],projectlist[],2,FALSE)</f>
        <v>Management Meetings</v>
      </c>
      <c r="L91" s="48">
        <f>VLOOKUP(Table12[[#This Row],[Project number]],projectlist[],3,FALSE)</f>
        <v>338</v>
      </c>
      <c r="N91" s="48" t="s">
        <v>51</v>
      </c>
      <c r="O91" s="48" t="str">
        <f>VLOOKUP(Table12[[#This Row],[Project number]],split[],2,FALSE)</f>
        <v>Union</v>
      </c>
      <c r="T91">
        <v>151</v>
      </c>
      <c r="U91" t="s">
        <v>135</v>
      </c>
      <c r="Y91" s="48">
        <v>89</v>
      </c>
      <c r="Z91" s="48" t="s">
        <v>91</v>
      </c>
      <c r="AA91" s="48">
        <v>15</v>
      </c>
      <c r="AB91" s="48" t="s">
        <v>23</v>
      </c>
    </row>
    <row r="92" spans="3:28" hidden="1">
      <c r="C92" s="48">
        <v>159</v>
      </c>
      <c r="D92" s="48">
        <v>4</v>
      </c>
      <c r="E92" s="48">
        <v>8</v>
      </c>
      <c r="F92" s="48">
        <v>6</v>
      </c>
      <c r="G92" s="48">
        <v>1</v>
      </c>
      <c r="H92" s="48">
        <v>1</v>
      </c>
      <c r="I92" s="48">
        <v>10</v>
      </c>
      <c r="J92" s="48">
        <v>5.6</v>
      </c>
      <c r="K92" s="48" t="str">
        <f>VLOOKUP(Table12[[#This Row],[Project number]],projectlist[],2,FALSE)</f>
        <v>Annual Report</v>
      </c>
      <c r="L92" s="48">
        <f>VLOOKUP(Table12[[#This Row],[Project number]],projectlist[],3,FALSE)</f>
        <v>17</v>
      </c>
      <c r="N92" s="48" t="s">
        <v>51</v>
      </c>
      <c r="O92" s="48" t="str">
        <f>VLOOKUP(Table12[[#This Row],[Project number]],split[],2,FALSE)</f>
        <v>Union</v>
      </c>
      <c r="T92">
        <v>152</v>
      </c>
      <c r="U92" t="s">
        <v>135</v>
      </c>
      <c r="Y92" s="48">
        <v>90</v>
      </c>
      <c r="Z92" s="48" t="s">
        <v>119</v>
      </c>
      <c r="AA92" s="48">
        <v>4</v>
      </c>
      <c r="AB92" s="48" t="s">
        <v>23</v>
      </c>
    </row>
    <row r="93" spans="3:28" hidden="1">
      <c r="C93" s="48">
        <v>72</v>
      </c>
      <c r="D93" s="48">
        <v>1</v>
      </c>
      <c r="E93" s="48">
        <v>7</v>
      </c>
      <c r="F93" s="48">
        <v>7</v>
      </c>
      <c r="G93" s="48">
        <v>1</v>
      </c>
      <c r="H93" s="48">
        <v>8</v>
      </c>
      <c r="I93" s="48">
        <v>8</v>
      </c>
      <c r="J93" s="48">
        <v>5.5500000000000007</v>
      </c>
      <c r="K93" s="48" t="str">
        <f>VLOOKUP(Table12[[#This Row],[Project number]],projectlist[],2,FALSE)</f>
        <v>Admin and paperwork (bars)</v>
      </c>
      <c r="L93" s="48">
        <f>VLOOKUP(Table12[[#This Row],[Project number]],projectlist[],3,FALSE)</f>
        <v>88</v>
      </c>
      <c r="N93" s="48" t="s">
        <v>51</v>
      </c>
      <c r="O93" s="48" t="str">
        <f>VLOOKUP(Table12[[#This Row],[Project number]],split[],2,FALSE)</f>
        <v>CS</v>
      </c>
      <c r="T93">
        <v>153</v>
      </c>
      <c r="U93" t="s">
        <v>135</v>
      </c>
      <c r="Y93" s="48">
        <v>91</v>
      </c>
      <c r="Z93" s="48" t="s">
        <v>40</v>
      </c>
      <c r="AA93" s="48">
        <v>60</v>
      </c>
      <c r="AB93" s="48" t="s">
        <v>395</v>
      </c>
    </row>
    <row r="94" spans="3:28" hidden="1">
      <c r="C94" s="48">
        <v>73</v>
      </c>
      <c r="D94" s="48">
        <v>1</v>
      </c>
      <c r="E94" s="48">
        <v>7</v>
      </c>
      <c r="F94" s="48">
        <v>7</v>
      </c>
      <c r="G94" s="48">
        <v>1</v>
      </c>
      <c r="H94" s="48">
        <v>8</v>
      </c>
      <c r="I94" s="48">
        <v>8</v>
      </c>
      <c r="J94" s="48">
        <v>5.5500000000000007</v>
      </c>
      <c r="K94" s="48" t="str">
        <f>VLOOKUP(Table12[[#This Row],[Project number]],projectlist[],2,FALSE)</f>
        <v>Admin and paperwork (catering)</v>
      </c>
      <c r="L94" s="48">
        <f>VLOOKUP(Table12[[#This Row],[Project number]],projectlist[],3,FALSE)</f>
        <v>44</v>
      </c>
      <c r="N94" s="48" t="s">
        <v>51</v>
      </c>
      <c r="O94" s="48" t="str">
        <f>VLOOKUP(Table12[[#This Row],[Project number]],split[],2,FALSE)</f>
        <v>CS</v>
      </c>
      <c r="T94">
        <v>154</v>
      </c>
      <c r="U94" t="s">
        <v>135</v>
      </c>
      <c r="Y94" s="48">
        <v>92</v>
      </c>
      <c r="Z94" s="48" t="s">
        <v>34</v>
      </c>
      <c r="AA94" s="48">
        <v>150</v>
      </c>
      <c r="AB94" s="48" t="s">
        <v>394</v>
      </c>
    </row>
    <row r="95" spans="3:28" hidden="1">
      <c r="C95" s="48">
        <v>74</v>
      </c>
      <c r="D95" s="48">
        <v>1</v>
      </c>
      <c r="E95" s="48">
        <v>7</v>
      </c>
      <c r="F95" s="48">
        <v>7</v>
      </c>
      <c r="G95" s="48">
        <v>1</v>
      </c>
      <c r="H95" s="48">
        <v>8</v>
      </c>
      <c r="I95" s="48">
        <v>8</v>
      </c>
      <c r="J95" s="48">
        <v>5.5500000000000007</v>
      </c>
      <c r="K95" s="48" t="str">
        <f>VLOOKUP(Table12[[#This Row],[Project number]],projectlist[],2,FALSE)</f>
        <v>Admin and paperwork (retail)</v>
      </c>
      <c r="L95" s="48">
        <f>VLOOKUP(Table12[[#This Row],[Project number]],projectlist[],3,FALSE)</f>
        <v>110</v>
      </c>
      <c r="N95" s="48" t="s">
        <v>51</v>
      </c>
      <c r="O95" s="48" t="str">
        <f>VLOOKUP(Table12[[#This Row],[Project number]],split[],2,FALSE)</f>
        <v>CS</v>
      </c>
      <c r="T95">
        <v>155</v>
      </c>
      <c r="U95" t="s">
        <v>135</v>
      </c>
      <c r="Y95" s="48">
        <v>93</v>
      </c>
      <c r="Z95" s="48" t="s">
        <v>88</v>
      </c>
      <c r="AA95" s="48">
        <v>130</v>
      </c>
      <c r="AB95" s="48" t="s">
        <v>373</v>
      </c>
    </row>
    <row r="96" spans="3:28" hidden="1">
      <c r="C96" s="48">
        <v>27</v>
      </c>
      <c r="D96" s="48">
        <v>5</v>
      </c>
      <c r="E96" s="48">
        <v>6</v>
      </c>
      <c r="F96" s="48">
        <v>3</v>
      </c>
      <c r="G96" s="48">
        <v>7</v>
      </c>
      <c r="H96" s="48">
        <v>2</v>
      </c>
      <c r="I96" s="48">
        <v>6</v>
      </c>
      <c r="J96" s="48">
        <v>5.5</v>
      </c>
      <c r="K96" s="48" t="str">
        <f>VLOOKUP(Table12[[#This Row],[Project number]],projectlist[],2,FALSE)</f>
        <v>Impact Report - annual report to demonstrate impact on membership and influence stakeholders</v>
      </c>
      <c r="L96" s="48">
        <f>VLOOKUP(Table12[[#This Row],[Project number]],projectlist[],3,FALSE)</f>
        <v>0</v>
      </c>
      <c r="N96" s="48" t="s">
        <v>38</v>
      </c>
      <c r="O96" s="48" t="str">
        <f>VLOOKUP(Table12[[#This Row],[Project number]],split[],2,FALSE)</f>
        <v>SVC</v>
      </c>
      <c r="T96">
        <v>156</v>
      </c>
      <c r="U96" t="s">
        <v>135</v>
      </c>
      <c r="Y96" s="48">
        <v>94</v>
      </c>
      <c r="Z96" s="48" t="s">
        <v>50</v>
      </c>
      <c r="AA96" s="48">
        <v>104</v>
      </c>
      <c r="AB96" s="48" t="s">
        <v>394</v>
      </c>
    </row>
    <row r="97" spans="3:28" hidden="1">
      <c r="C97" s="48">
        <v>94</v>
      </c>
      <c r="D97" s="48">
        <v>1</v>
      </c>
      <c r="E97" s="48">
        <v>9</v>
      </c>
      <c r="F97" s="48">
        <v>8</v>
      </c>
      <c r="G97" s="48">
        <v>6</v>
      </c>
      <c r="H97" s="48">
        <v>1</v>
      </c>
      <c r="I97" s="48">
        <v>7</v>
      </c>
      <c r="J97" s="48">
        <v>5.5</v>
      </c>
      <c r="K97" s="48" t="str">
        <f>VLOOKUP(Table12[[#This Row],[Project number]],projectlist[],2,FALSE)</f>
        <v>CSP support queries</v>
      </c>
      <c r="L97" s="48">
        <f>VLOOKUP(Table12[[#This Row],[Project number]],projectlist[],3,FALSE)</f>
        <v>104</v>
      </c>
      <c r="N97" s="48" t="s">
        <v>51</v>
      </c>
      <c r="O97" s="48" t="str">
        <f>VLOOKUP(Table12[[#This Row],[Project number]],split[],2,FALSE)</f>
        <v>SE</v>
      </c>
      <c r="T97">
        <v>157</v>
      </c>
      <c r="U97" t="s">
        <v>135</v>
      </c>
      <c r="Y97" s="48">
        <v>95</v>
      </c>
      <c r="Z97" s="48" t="s">
        <v>108</v>
      </c>
      <c r="AA97" s="48">
        <v>100</v>
      </c>
      <c r="AB97" s="48" t="s">
        <v>396</v>
      </c>
    </row>
    <row r="98" spans="3:28" hidden="1">
      <c r="C98" s="48">
        <v>133</v>
      </c>
      <c r="D98" s="48">
        <v>2</v>
      </c>
      <c r="E98" s="48">
        <v>10</v>
      </c>
      <c r="F98" s="48">
        <v>9</v>
      </c>
      <c r="G98" s="48">
        <v>3</v>
      </c>
      <c r="H98" s="48">
        <v>1</v>
      </c>
      <c r="I98" s="48">
        <v>8</v>
      </c>
      <c r="J98" s="48">
        <v>5.5</v>
      </c>
      <c r="K98" s="48" t="str">
        <f>VLOOKUP(Table12[[#This Row],[Project number]],projectlist[],2,FALSE)</f>
        <v>Disciplinaries (Advice)</v>
      </c>
      <c r="L98" s="48">
        <f>VLOOKUP(Table12[[#This Row],[Project number]],projectlist[],3,FALSE)</f>
        <v>12.5</v>
      </c>
      <c r="O98" s="48" t="str">
        <f>VLOOKUP(Table12[[#This Row],[Project number]],split[],2,FALSE)</f>
        <v>SVC</v>
      </c>
      <c r="T98">
        <v>158</v>
      </c>
      <c r="U98" t="s">
        <v>135</v>
      </c>
      <c r="Y98" s="48">
        <v>96</v>
      </c>
      <c r="Z98" s="48" t="s">
        <v>80</v>
      </c>
      <c r="AA98" s="48">
        <v>80</v>
      </c>
      <c r="AB98" s="48" t="s">
        <v>373</v>
      </c>
    </row>
    <row r="99" spans="3:28" hidden="1">
      <c r="C99" s="48">
        <v>134</v>
      </c>
      <c r="D99" s="48">
        <v>2</v>
      </c>
      <c r="E99" s="48">
        <v>10</v>
      </c>
      <c r="F99" s="48">
        <v>9</v>
      </c>
      <c r="G99" s="48">
        <v>3</v>
      </c>
      <c r="H99" s="48">
        <v>1</v>
      </c>
      <c r="I99" s="48">
        <v>8</v>
      </c>
      <c r="J99" s="48">
        <v>5.5</v>
      </c>
      <c r="K99" s="48" t="str">
        <f>VLOOKUP(Table12[[#This Row],[Project number]],projectlist[],2,FALSE)</f>
        <v>Appeals, Mit Circs (Advice)</v>
      </c>
      <c r="L99" s="48">
        <f>VLOOKUP(Table12[[#This Row],[Project number]],projectlist[],3,FALSE)</f>
        <v>31</v>
      </c>
      <c r="O99" s="48" t="str">
        <f>VLOOKUP(Table12[[#This Row],[Project number]],split[],2,FALSE)</f>
        <v>SVC</v>
      </c>
      <c r="T99">
        <v>159</v>
      </c>
      <c r="U99" t="s">
        <v>246</v>
      </c>
      <c r="Y99" s="48">
        <v>97</v>
      </c>
      <c r="Z99" s="48" t="s">
        <v>54</v>
      </c>
      <c r="AA99" s="48">
        <v>80</v>
      </c>
      <c r="AB99" s="48" t="s">
        <v>394</v>
      </c>
    </row>
    <row r="100" spans="3:28" hidden="1">
      <c r="C100" s="48">
        <v>27</v>
      </c>
      <c r="D100" s="48">
        <v>5</v>
      </c>
      <c r="E100" s="48">
        <v>6</v>
      </c>
      <c r="F100" s="48">
        <v>3</v>
      </c>
      <c r="G100" s="48">
        <v>7</v>
      </c>
      <c r="H100" s="48">
        <v>2</v>
      </c>
      <c r="I100" s="48">
        <v>6</v>
      </c>
      <c r="J100" s="48">
        <v>5.45</v>
      </c>
      <c r="K100" s="48" t="str">
        <f>VLOOKUP(Table12[[#This Row],[Project number]],projectlist[],2,FALSE)</f>
        <v>Impact Report - annual report to demonstrate impact on membership and influence stakeholders</v>
      </c>
      <c r="L100" s="48">
        <f>VLOOKUP(Table12[[#This Row],[Project number]],projectlist[],3,FALSE)</f>
        <v>0</v>
      </c>
      <c r="O100" s="48" t="str">
        <f>VLOOKUP(Table12[[#This Row],[Project number]],split[],2,FALSE)</f>
        <v>SVC</v>
      </c>
      <c r="T100">
        <v>160</v>
      </c>
      <c r="U100" t="s">
        <v>246</v>
      </c>
      <c r="Y100" s="48">
        <v>98</v>
      </c>
      <c r="Z100" s="48" t="s">
        <v>92</v>
      </c>
      <c r="AA100" s="48">
        <v>52</v>
      </c>
      <c r="AB100" s="48" t="s">
        <v>23</v>
      </c>
    </row>
    <row r="101" spans="3:28" hidden="1">
      <c r="C101" s="48">
        <v>97</v>
      </c>
      <c r="D101" s="48">
        <v>5</v>
      </c>
      <c r="E101" s="48">
        <v>6</v>
      </c>
      <c r="F101" s="48">
        <v>4</v>
      </c>
      <c r="G101" s="48">
        <v>7</v>
      </c>
      <c r="H101" s="48">
        <v>2</v>
      </c>
      <c r="I101" s="48">
        <v>4</v>
      </c>
      <c r="J101" s="48">
        <v>5.4</v>
      </c>
      <c r="K101" s="48" t="str">
        <f>VLOOKUP(Table12[[#This Row],[Project number]],projectlist[],2,FALSE)</f>
        <v>Training</v>
      </c>
      <c r="L101" s="48">
        <f>VLOOKUP(Table12[[#This Row],[Project number]],projectlist[],3,FALSE)</f>
        <v>80</v>
      </c>
      <c r="N101" s="48" t="s">
        <v>55</v>
      </c>
      <c r="O101" s="48" t="str">
        <f>VLOOKUP(Table12[[#This Row],[Project number]],split[],2,FALSE)</f>
        <v>SE</v>
      </c>
      <c r="T101">
        <v>161</v>
      </c>
      <c r="U101" t="s">
        <v>246</v>
      </c>
      <c r="Y101" s="48">
        <v>99</v>
      </c>
      <c r="Z101" s="48" t="s">
        <v>62</v>
      </c>
      <c r="AA101" s="48">
        <v>52</v>
      </c>
      <c r="AB101" s="48" t="s">
        <v>23</v>
      </c>
    </row>
    <row r="102" spans="3:28" hidden="1">
      <c r="C102" s="48">
        <v>108</v>
      </c>
      <c r="D102" s="48">
        <v>7</v>
      </c>
      <c r="E102" s="48">
        <v>5</v>
      </c>
      <c r="F102" s="48">
        <v>3</v>
      </c>
      <c r="G102" s="48">
        <v>5</v>
      </c>
      <c r="H102" s="48">
        <v>3</v>
      </c>
      <c r="I102" s="48">
        <v>8</v>
      </c>
      <c r="J102" s="48">
        <v>5.4</v>
      </c>
      <c r="K102" s="48" t="str">
        <f>VLOOKUP(Table12[[#This Row],[Project number]],projectlist[],2,FALSE)</f>
        <v>Website &amp; Training hub</v>
      </c>
      <c r="L102" s="48">
        <f>VLOOKUP(Table12[[#This Row],[Project number]],projectlist[],3,FALSE)</f>
        <v>13</v>
      </c>
      <c r="O102" s="48" t="str">
        <f>VLOOKUP(Table12[[#This Row],[Project number]],split[],2,FALSE)</f>
        <v>SE</v>
      </c>
      <c r="T102">
        <v>28</v>
      </c>
      <c r="U102" s="36" t="s">
        <v>178</v>
      </c>
      <c r="Y102" s="48">
        <v>100</v>
      </c>
      <c r="Z102" s="48" t="s">
        <v>65</v>
      </c>
      <c r="AA102" s="48">
        <v>33</v>
      </c>
      <c r="AB102" s="48" t="s">
        <v>373</v>
      </c>
    </row>
    <row r="103" spans="3:28" hidden="1">
      <c r="C103" s="48">
        <v>94</v>
      </c>
      <c r="D103" s="48">
        <v>1</v>
      </c>
      <c r="E103" s="48">
        <v>9</v>
      </c>
      <c r="F103" s="48">
        <v>8</v>
      </c>
      <c r="G103" s="48">
        <v>6</v>
      </c>
      <c r="H103" s="48">
        <v>1</v>
      </c>
      <c r="I103" s="48">
        <v>7</v>
      </c>
      <c r="J103" s="48">
        <v>5.35</v>
      </c>
      <c r="K103" s="48" t="str">
        <f>VLOOKUP(Table12[[#This Row],[Project number]],projectlist[],2,FALSE)</f>
        <v>CSP support queries</v>
      </c>
      <c r="L103" s="48">
        <f>VLOOKUP(Table12[[#This Row],[Project number]],projectlist[],3,FALSE)</f>
        <v>104</v>
      </c>
      <c r="O103" s="48" t="str">
        <f>VLOOKUP(Table12[[#This Row],[Project number]],split[],2,FALSE)</f>
        <v>SE</v>
      </c>
      <c r="T103">
        <v>8</v>
      </c>
      <c r="U103" s="37" t="s">
        <v>178</v>
      </c>
      <c r="Y103" s="48">
        <v>101</v>
      </c>
      <c r="Z103" s="48" t="s">
        <v>78</v>
      </c>
      <c r="AA103" s="48">
        <v>26</v>
      </c>
      <c r="AB103" s="48" t="s">
        <v>395</v>
      </c>
    </row>
    <row r="104" spans="3:28" hidden="1">
      <c r="C104" s="48">
        <v>6</v>
      </c>
      <c r="D104" s="48">
        <v>5</v>
      </c>
      <c r="E104" s="48">
        <v>6</v>
      </c>
      <c r="F104" s="48">
        <v>3</v>
      </c>
      <c r="G104" s="48">
        <v>2</v>
      </c>
      <c r="H104" s="48">
        <v>7</v>
      </c>
      <c r="I104" s="48">
        <v>7</v>
      </c>
      <c r="J104" s="48">
        <v>5.3000000000000007</v>
      </c>
      <c r="K104" s="48" t="str">
        <f>VLOOKUP(Table12[[#This Row],[Project number]],projectlist[],2,FALSE)</f>
        <v>Concert Hall - Refurbish and modernise (phase 1 - June 19 or 20)</v>
      </c>
      <c r="L104" s="48">
        <f>VLOOKUP(Table12[[#This Row],[Project number]],projectlist[],3,FALSE)</f>
        <v>70</v>
      </c>
      <c r="O104" s="48" t="str">
        <f>VLOOKUP(Table12[[#This Row],[Project number]],split[],2,FALSE)</f>
        <v>FR</v>
      </c>
      <c r="T104">
        <v>14</v>
      </c>
      <c r="U104" s="36" t="s">
        <v>300</v>
      </c>
      <c r="Y104" s="48">
        <v>102</v>
      </c>
      <c r="Z104" s="48" t="s">
        <v>104</v>
      </c>
      <c r="AA104" s="48">
        <v>26</v>
      </c>
      <c r="AB104" s="50" t="s">
        <v>23</v>
      </c>
    </row>
    <row r="105" spans="3:28" hidden="1">
      <c r="C105" s="48">
        <v>104</v>
      </c>
      <c r="D105" s="48">
        <v>3</v>
      </c>
      <c r="E105" s="48">
        <v>6</v>
      </c>
      <c r="F105" s="48">
        <v>3</v>
      </c>
      <c r="G105" s="48">
        <v>7</v>
      </c>
      <c r="H105" s="48">
        <v>1</v>
      </c>
      <c r="I105" s="48">
        <v>8</v>
      </c>
      <c r="J105" s="48">
        <v>5.3000000000000007</v>
      </c>
      <c r="K105" s="48" t="str">
        <f>VLOOKUP(Table12[[#This Row],[Project number]],projectlist[],2,FALSE)</f>
        <v>Chug</v>
      </c>
      <c r="L105" s="48">
        <f>VLOOKUP(Table12[[#This Row],[Project number]],projectlist[],3,FALSE)</f>
        <v>20</v>
      </c>
      <c r="N105" s="48" t="s">
        <v>51</v>
      </c>
      <c r="O105" s="48" t="str">
        <f>VLOOKUP(Table12[[#This Row],[Project number]],split[],2,FALSE)</f>
        <v>SE</v>
      </c>
      <c r="T105">
        <v>6</v>
      </c>
      <c r="U105" s="37" t="s">
        <v>135</v>
      </c>
      <c r="Y105" s="48">
        <v>103</v>
      </c>
      <c r="Z105" s="48" t="s">
        <v>96</v>
      </c>
      <c r="AA105" s="48">
        <v>26</v>
      </c>
      <c r="AB105" s="48" t="s">
        <v>373</v>
      </c>
    </row>
    <row r="106" spans="3:28" hidden="1">
      <c r="C106" s="48">
        <v>106</v>
      </c>
      <c r="D106" s="48">
        <v>5</v>
      </c>
      <c r="E106" s="48">
        <v>5</v>
      </c>
      <c r="F106" s="48">
        <v>5</v>
      </c>
      <c r="G106" s="48">
        <v>7</v>
      </c>
      <c r="H106" s="48">
        <v>1</v>
      </c>
      <c r="I106" s="48">
        <v>6</v>
      </c>
      <c r="J106" s="48">
        <v>5.3000000000000007</v>
      </c>
      <c r="K106" s="48" t="str">
        <f>VLOOKUP(Table12[[#This Row],[Project number]],projectlist[],2,FALSE)</f>
        <v>NAC</v>
      </c>
      <c r="L106" s="48">
        <f>VLOOKUP(Table12[[#This Row],[Project number]],projectlist[],3,FALSE)</f>
        <v>15</v>
      </c>
      <c r="N106" s="48" t="s">
        <v>51</v>
      </c>
      <c r="O106" s="48" t="str">
        <f>VLOOKUP(Table12[[#This Row],[Project number]],split[],2,FALSE)</f>
        <v>SE</v>
      </c>
      <c r="T106">
        <v>24</v>
      </c>
      <c r="U106" s="36" t="s">
        <v>300</v>
      </c>
      <c r="Y106" s="48">
        <v>104</v>
      </c>
      <c r="Z106" s="48" t="s">
        <v>57</v>
      </c>
      <c r="AA106" s="48">
        <v>20</v>
      </c>
      <c r="AB106" s="48" t="s">
        <v>394</v>
      </c>
    </row>
    <row r="107" spans="3:28" hidden="1">
      <c r="C107" s="48">
        <v>131</v>
      </c>
      <c r="D107" s="48">
        <v>5</v>
      </c>
      <c r="E107" s="48">
        <v>5</v>
      </c>
      <c r="F107" s="48">
        <v>8</v>
      </c>
      <c r="G107" s="48">
        <v>5</v>
      </c>
      <c r="H107" s="48">
        <v>1</v>
      </c>
      <c r="I107" s="48">
        <v>6</v>
      </c>
      <c r="J107" s="48">
        <v>5.3</v>
      </c>
      <c r="K107" s="48" t="str">
        <f>VLOOKUP(Table12[[#This Row],[Project number]],projectlist[],2,FALSE)</f>
        <v>Update Policies</v>
      </c>
      <c r="L107" s="48">
        <f>VLOOKUP(Table12[[#This Row],[Project number]],projectlist[],3,FALSE)</f>
        <v>4</v>
      </c>
      <c r="N107" s="48" t="s">
        <v>51</v>
      </c>
      <c r="O107" s="48" t="str">
        <f>VLOOKUP(Table12[[#This Row],[Project number]],split[],2,FALSE)</f>
        <v>SVC</v>
      </c>
      <c r="T107">
        <v>22</v>
      </c>
      <c r="U107" s="37" t="s">
        <v>178</v>
      </c>
      <c r="Y107" s="48">
        <v>105</v>
      </c>
      <c r="Z107" s="48" t="s">
        <v>112</v>
      </c>
      <c r="AA107" s="48">
        <v>20</v>
      </c>
      <c r="AB107" s="48" t="s">
        <v>397</v>
      </c>
    </row>
    <row r="108" spans="3:28" hidden="1">
      <c r="C108" s="48">
        <v>99</v>
      </c>
      <c r="D108" s="48">
        <v>4</v>
      </c>
      <c r="E108" s="48">
        <v>5</v>
      </c>
      <c r="F108" s="48">
        <v>7</v>
      </c>
      <c r="G108" s="48">
        <v>8</v>
      </c>
      <c r="H108" s="48">
        <v>2</v>
      </c>
      <c r="I108" s="48">
        <v>5</v>
      </c>
      <c r="J108" s="48">
        <v>5.25</v>
      </c>
      <c r="K108" s="48" t="str">
        <f>VLOOKUP(Table12[[#This Row],[Project number]],projectlist[],2,FALSE)</f>
        <v>Imperial award</v>
      </c>
      <c r="L108" s="48">
        <f>VLOOKUP(Table12[[#This Row],[Project number]],projectlist[],3,FALSE)</f>
        <v>52</v>
      </c>
      <c r="N108" s="48" t="s">
        <v>38</v>
      </c>
      <c r="O108" s="48" t="str">
        <f>VLOOKUP(Table12[[#This Row],[Project number]],split[],2,FALSE)</f>
        <v>SE</v>
      </c>
      <c r="T108">
        <v>29</v>
      </c>
      <c r="U108" s="36" t="s">
        <v>135</v>
      </c>
      <c r="Y108" s="48">
        <v>106</v>
      </c>
      <c r="Z108" s="48" t="s">
        <v>60</v>
      </c>
      <c r="AA108" s="48">
        <v>15</v>
      </c>
      <c r="AB108" s="48" t="s">
        <v>23</v>
      </c>
    </row>
    <row r="109" spans="3:28" hidden="1">
      <c r="C109" s="48">
        <v>100</v>
      </c>
      <c r="D109" s="48">
        <v>4</v>
      </c>
      <c r="E109" s="48">
        <v>8</v>
      </c>
      <c r="F109" s="48">
        <v>5</v>
      </c>
      <c r="G109" s="48">
        <v>2</v>
      </c>
      <c r="H109" s="48">
        <v>1</v>
      </c>
      <c r="I109" s="48">
        <v>9</v>
      </c>
      <c r="J109" s="48">
        <v>5.25</v>
      </c>
      <c r="K109" s="48" t="str">
        <f>VLOOKUP(Table12[[#This Row],[Project number]],projectlist[],2,FALSE)</f>
        <v>H&amp;S</v>
      </c>
      <c r="L109" s="48">
        <f>VLOOKUP(Table12[[#This Row],[Project number]],projectlist[],3,FALSE)</f>
        <v>33</v>
      </c>
      <c r="N109" s="48" t="s">
        <v>51</v>
      </c>
      <c r="O109" s="48" t="str">
        <f>VLOOKUP(Table12[[#This Row],[Project number]],split[],2,FALSE)</f>
        <v>SE</v>
      </c>
      <c r="T109">
        <v>21</v>
      </c>
      <c r="U109" s="37" t="s">
        <v>178</v>
      </c>
      <c r="Y109" s="48">
        <v>107</v>
      </c>
      <c r="Z109" s="48" t="s">
        <v>110</v>
      </c>
      <c r="AA109" s="48">
        <v>25</v>
      </c>
      <c r="AB109" s="48" t="s">
        <v>23</v>
      </c>
    </row>
    <row r="110" spans="3:28" hidden="1">
      <c r="C110" s="48">
        <v>15</v>
      </c>
      <c r="D110" s="48">
        <v>3</v>
      </c>
      <c r="E110" s="48">
        <v>7</v>
      </c>
      <c r="F110" s="48">
        <v>6</v>
      </c>
      <c r="G110" s="48">
        <v>7</v>
      </c>
      <c r="H110" s="48">
        <v>1</v>
      </c>
      <c r="I110" s="48">
        <v>5</v>
      </c>
      <c r="J110" s="48">
        <v>5.2</v>
      </c>
      <c r="K110" s="48" t="str">
        <f>VLOOKUP(Table12[[#This Row],[Project number]],projectlist[],2,FALSE)</f>
        <v>NSS/PTES/PRES - analyse surveys to understand student voice</v>
      </c>
      <c r="L110" s="48">
        <f>VLOOKUP(Table12[[#This Row],[Project number]],projectlist[],3,FALSE)</f>
        <v>0</v>
      </c>
      <c r="N110" s="48" t="s">
        <v>38</v>
      </c>
      <c r="O110" s="48" t="str">
        <f>VLOOKUP(Table12[[#This Row],[Project number]],split[],2,FALSE)</f>
        <v>SVC</v>
      </c>
      <c r="T110">
        <v>11</v>
      </c>
      <c r="U110" s="36" t="s">
        <v>178</v>
      </c>
      <c r="Y110" s="48">
        <v>108</v>
      </c>
      <c r="Z110" s="48" t="s">
        <v>47</v>
      </c>
      <c r="AA110" s="48">
        <v>13</v>
      </c>
      <c r="AB110" s="48" t="s">
        <v>398</v>
      </c>
    </row>
    <row r="111" spans="3:28" hidden="1">
      <c r="C111" s="48">
        <v>35</v>
      </c>
      <c r="D111" s="48">
        <v>3</v>
      </c>
      <c r="E111" s="48">
        <v>7</v>
      </c>
      <c r="F111" s="48">
        <v>3</v>
      </c>
      <c r="G111" s="48">
        <v>8</v>
      </c>
      <c r="H111" s="48">
        <v>2</v>
      </c>
      <c r="I111" s="48">
        <v>3</v>
      </c>
      <c r="J111" s="48">
        <v>5.1499999999999995</v>
      </c>
      <c r="K111" s="48" t="str">
        <f>VLOOKUP(Table12[[#This Row],[Project number]],projectlist[],2,FALSE)</f>
        <v>Imperial Plus - redevelop learning offer</v>
      </c>
      <c r="L111" s="48">
        <f>VLOOKUP(Table12[[#This Row],[Project number]],projectlist[],3,FALSE)</f>
        <v>26</v>
      </c>
      <c r="N111" s="48" t="s">
        <v>38</v>
      </c>
      <c r="O111" s="48" t="str">
        <f>VLOOKUP(Table12[[#This Row],[Project number]],split[],2,FALSE)</f>
        <v>SE</v>
      </c>
      <c r="T111">
        <v>25</v>
      </c>
      <c r="U111" s="37" t="s">
        <v>178</v>
      </c>
      <c r="Y111" s="48">
        <v>109</v>
      </c>
      <c r="Z111" s="48" t="s">
        <v>106</v>
      </c>
      <c r="AA111" s="48">
        <v>13</v>
      </c>
      <c r="AB111" s="48" t="s">
        <v>23</v>
      </c>
    </row>
    <row r="112" spans="3:28" hidden="1">
      <c r="C112" s="48">
        <v>97</v>
      </c>
      <c r="D112" s="48">
        <v>5</v>
      </c>
      <c r="E112" s="48">
        <v>6</v>
      </c>
      <c r="F112" s="48">
        <v>4</v>
      </c>
      <c r="G112" s="48">
        <v>7</v>
      </c>
      <c r="H112" s="48">
        <v>2</v>
      </c>
      <c r="I112" s="48">
        <v>4</v>
      </c>
      <c r="J112" s="48">
        <v>5.1499999999999995</v>
      </c>
      <c r="K112" s="48" t="str">
        <f>VLOOKUP(Table12[[#This Row],[Project number]],projectlist[],2,FALSE)</f>
        <v>Training</v>
      </c>
      <c r="L112" s="48">
        <f>VLOOKUP(Table12[[#This Row],[Project number]],projectlist[],3,FALSE)</f>
        <v>80</v>
      </c>
      <c r="O112" s="48" t="str">
        <f>VLOOKUP(Table12[[#This Row],[Project number]],split[],2,FALSE)</f>
        <v>SE</v>
      </c>
      <c r="T112">
        <v>19</v>
      </c>
      <c r="U112" s="36" t="s">
        <v>23</v>
      </c>
      <c r="Y112" s="48">
        <v>110</v>
      </c>
      <c r="Z112" s="48" t="s">
        <v>85</v>
      </c>
      <c r="AA112" s="48">
        <v>10</v>
      </c>
      <c r="AB112" s="48" t="s">
        <v>23</v>
      </c>
    </row>
    <row r="113" spans="3:28" hidden="1">
      <c r="C113" s="48">
        <v>86</v>
      </c>
      <c r="D113" s="48">
        <v>3</v>
      </c>
      <c r="E113" s="48">
        <v>6</v>
      </c>
      <c r="F113" s="48">
        <v>4</v>
      </c>
      <c r="G113" s="48">
        <v>9</v>
      </c>
      <c r="H113" s="48">
        <v>2</v>
      </c>
      <c r="I113" s="48">
        <v>3</v>
      </c>
      <c r="J113" s="48">
        <v>5.0999999999999996</v>
      </c>
      <c r="K113" s="48" t="str">
        <f>VLOOKUP(Table12[[#This Row],[Project number]],projectlist[],2,FALSE)</f>
        <v xml:space="preserve">officer academy </v>
      </c>
      <c r="L113" s="48">
        <f>VLOOKUP(Table12[[#This Row],[Project number]],projectlist[],3,FALSE)</f>
        <v>10</v>
      </c>
      <c r="N113" s="48" t="s">
        <v>38</v>
      </c>
      <c r="O113" s="48" t="str">
        <f>VLOOKUP(Table12[[#This Row],[Project number]],split[],2,FALSE)</f>
        <v>SE</v>
      </c>
      <c r="T113">
        <v>16</v>
      </c>
      <c r="U113" s="37" t="s">
        <v>300</v>
      </c>
      <c r="Y113" s="48">
        <v>111</v>
      </c>
      <c r="Z113" s="48" t="s">
        <v>114</v>
      </c>
      <c r="AA113" s="48">
        <v>9</v>
      </c>
      <c r="AB113" s="48" t="s">
        <v>23</v>
      </c>
    </row>
    <row r="114" spans="3:28" hidden="1">
      <c r="C114" s="48">
        <v>104</v>
      </c>
      <c r="D114" s="48">
        <v>3</v>
      </c>
      <c r="E114" s="48">
        <v>6</v>
      </c>
      <c r="F114" s="48">
        <v>3</v>
      </c>
      <c r="G114" s="48">
        <v>7</v>
      </c>
      <c r="H114" s="48">
        <v>1</v>
      </c>
      <c r="I114" s="48">
        <v>8</v>
      </c>
      <c r="J114" s="48">
        <v>5.0999999999999996</v>
      </c>
      <c r="K114" s="48" t="str">
        <f>VLOOKUP(Table12[[#This Row],[Project number]],projectlist[],2,FALSE)</f>
        <v>Chug</v>
      </c>
      <c r="L114" s="48">
        <f>VLOOKUP(Table12[[#This Row],[Project number]],projectlist[],3,FALSE)</f>
        <v>20</v>
      </c>
      <c r="O114" s="48" t="str">
        <f>VLOOKUP(Table12[[#This Row],[Project number]],split[],2,FALSE)</f>
        <v>SE</v>
      </c>
      <c r="T114">
        <v>43</v>
      </c>
      <c r="U114" s="36" t="s">
        <v>23</v>
      </c>
      <c r="Y114" s="48">
        <v>112</v>
      </c>
      <c r="Z114" s="48" t="s">
        <v>103</v>
      </c>
      <c r="AA114" s="48">
        <v>4</v>
      </c>
      <c r="AB114" s="48" t="s">
        <v>23</v>
      </c>
    </row>
    <row r="115" spans="3:28" hidden="1">
      <c r="C115" s="48">
        <v>140</v>
      </c>
      <c r="D115" s="48">
        <v>6</v>
      </c>
      <c r="E115" s="48">
        <v>6</v>
      </c>
      <c r="F115" s="48">
        <v>3</v>
      </c>
      <c r="G115" s="48">
        <v>3</v>
      </c>
      <c r="H115" s="48">
        <v>4</v>
      </c>
      <c r="I115" s="48">
        <v>5</v>
      </c>
      <c r="J115" s="48">
        <v>5.05</v>
      </c>
      <c r="K115" s="48" t="str">
        <f>VLOOKUP(Table12[[#This Row],[Project number]],projectlist[],2,FALSE)</f>
        <v>Web Updates</v>
      </c>
      <c r="L115" s="48">
        <f>VLOOKUP(Table12[[#This Row],[Project number]],projectlist[],3,FALSE)</f>
        <v>1.5</v>
      </c>
      <c r="N115" s="48" t="s">
        <v>51</v>
      </c>
      <c r="O115" s="48" t="str">
        <f>VLOOKUP(Table12[[#This Row],[Project number]],split[],2,FALSE)</f>
        <v>SVC</v>
      </c>
      <c r="T115">
        <v>30</v>
      </c>
      <c r="U115" s="37" t="s">
        <v>300</v>
      </c>
      <c r="Y115" s="48">
        <v>113</v>
      </c>
      <c r="Z115" s="48" t="s">
        <v>118</v>
      </c>
      <c r="AA115" s="48">
        <v>4</v>
      </c>
      <c r="AB115" s="48" t="s">
        <v>373</v>
      </c>
    </row>
    <row r="116" spans="3:28" hidden="1">
      <c r="C116" s="48">
        <v>87</v>
      </c>
      <c r="D116" s="48">
        <v>3</v>
      </c>
      <c r="E116" s="48">
        <v>8</v>
      </c>
      <c r="F116" s="48">
        <v>7</v>
      </c>
      <c r="G116" s="48">
        <v>2</v>
      </c>
      <c r="H116" s="48">
        <v>4</v>
      </c>
      <c r="I116" s="48">
        <v>7</v>
      </c>
      <c r="J116" s="48">
        <v>4.95</v>
      </c>
      <c r="K116" s="48" t="str">
        <f>VLOOKUP(Table12[[#This Row],[Project number]],projectlist[],2,FALSE)</f>
        <v>csp budgeting</v>
      </c>
      <c r="L116" s="48">
        <f>VLOOKUP(Table12[[#This Row],[Project number]],projectlist[],3,FALSE)</f>
        <v>100</v>
      </c>
      <c r="N116" s="48" t="s">
        <v>51</v>
      </c>
      <c r="O116" s="48" t="str">
        <f>VLOOKUP(Table12[[#This Row],[Project number]],split[],2,FALSE)</f>
        <v>SE</v>
      </c>
      <c r="T116">
        <v>27</v>
      </c>
      <c r="U116" s="36" t="s">
        <v>178</v>
      </c>
      <c r="Y116" s="48">
        <v>114</v>
      </c>
      <c r="Z116" s="48" t="s">
        <v>116</v>
      </c>
      <c r="AA116" s="48">
        <v>4</v>
      </c>
      <c r="AB116" s="48" t="s">
        <v>23</v>
      </c>
    </row>
    <row r="117" spans="3:28" hidden="1">
      <c r="C117" s="48">
        <v>69</v>
      </c>
      <c r="D117" s="48">
        <v>3</v>
      </c>
      <c r="E117" s="48">
        <v>7</v>
      </c>
      <c r="F117" s="48">
        <v>4</v>
      </c>
      <c r="G117" s="48">
        <v>3</v>
      </c>
      <c r="H117" s="48">
        <v>5</v>
      </c>
      <c r="I117" s="48">
        <v>7</v>
      </c>
      <c r="J117" s="48">
        <v>4.9000000000000004</v>
      </c>
      <c r="K117" s="48" t="str">
        <f>VLOOKUP(Table12[[#This Row],[Project number]],projectlist[],2,FALSE)</f>
        <v>H&amp;S audits (catering)</v>
      </c>
      <c r="L117" s="48">
        <f>VLOOKUP(Table12[[#This Row],[Project number]],projectlist[],3,FALSE)</f>
        <v>10</v>
      </c>
      <c r="N117" s="48" t="s">
        <v>51</v>
      </c>
      <c r="O117" s="48" t="str">
        <f>VLOOKUP(Table12[[#This Row],[Project number]],split[],2,FALSE)</f>
        <v>CS</v>
      </c>
      <c r="T117">
        <v>27</v>
      </c>
      <c r="U117" s="37"/>
      <c r="Y117" s="48">
        <v>115</v>
      </c>
      <c r="Z117" s="48" t="s">
        <v>83</v>
      </c>
      <c r="AA117" s="48">
        <v>4</v>
      </c>
      <c r="AB117" s="48" t="s">
        <v>23</v>
      </c>
    </row>
    <row r="118" spans="3:28" hidden="1">
      <c r="C118" s="48">
        <v>70</v>
      </c>
      <c r="D118" s="48">
        <v>3</v>
      </c>
      <c r="E118" s="48">
        <v>7</v>
      </c>
      <c r="F118" s="48">
        <v>4</v>
      </c>
      <c r="G118" s="48">
        <v>3</v>
      </c>
      <c r="H118" s="48">
        <v>5</v>
      </c>
      <c r="I118" s="48">
        <v>7</v>
      </c>
      <c r="J118" s="48">
        <v>4.9000000000000004</v>
      </c>
      <c r="K118" s="48" t="str">
        <f>VLOOKUP(Table12[[#This Row],[Project number]],projectlist[],2,FALSE)</f>
        <v>H&amp;S audits (bars)</v>
      </c>
      <c r="L118" s="48">
        <f>VLOOKUP(Table12[[#This Row],[Project number]],projectlist[],3,FALSE)</f>
        <v>10</v>
      </c>
      <c r="N118" s="48" t="s">
        <v>51</v>
      </c>
      <c r="O118" s="48" t="str">
        <f>VLOOKUP(Table12[[#This Row],[Project number]],split[],2,FALSE)</f>
        <v>CS</v>
      </c>
      <c r="T118">
        <v>27</v>
      </c>
      <c r="U118" s="36"/>
      <c r="Y118" s="48">
        <v>116</v>
      </c>
      <c r="Z118" s="48" t="s">
        <v>251</v>
      </c>
      <c r="AA118" s="48">
        <v>726</v>
      </c>
      <c r="AB118" s="48" t="s">
        <v>371</v>
      </c>
    </row>
    <row r="119" spans="3:28" hidden="1">
      <c r="C119" s="48">
        <v>71</v>
      </c>
      <c r="D119" s="48">
        <v>3</v>
      </c>
      <c r="E119" s="48">
        <v>7</v>
      </c>
      <c r="F119" s="48">
        <v>4</v>
      </c>
      <c r="G119" s="48">
        <v>3</v>
      </c>
      <c r="H119" s="48">
        <v>5</v>
      </c>
      <c r="I119" s="48">
        <v>7</v>
      </c>
      <c r="J119" s="48">
        <v>4.9000000000000004</v>
      </c>
      <c r="K119" s="48" t="str">
        <f>VLOOKUP(Table12[[#This Row],[Project number]],projectlist[],2,FALSE)</f>
        <v>H&amp;S audits (retail)</v>
      </c>
      <c r="L119" s="48">
        <f>VLOOKUP(Table12[[#This Row],[Project number]],projectlist[],3,FALSE)</f>
        <v>10</v>
      </c>
      <c r="N119" s="48" t="s">
        <v>51</v>
      </c>
      <c r="O119" s="48" t="str">
        <f>VLOOKUP(Table12[[#This Row],[Project number]],split[],2,FALSE)</f>
        <v>CS</v>
      </c>
      <c r="T119">
        <v>27</v>
      </c>
      <c r="U119" s="37"/>
      <c r="Y119" s="48">
        <v>117</v>
      </c>
      <c r="Z119" s="48" t="s">
        <v>252</v>
      </c>
      <c r="AA119" s="48">
        <v>348</v>
      </c>
      <c r="AB119" s="48" t="s">
        <v>370</v>
      </c>
    </row>
    <row r="120" spans="3:28" hidden="1">
      <c r="C120" s="48">
        <v>34</v>
      </c>
      <c r="D120" s="48">
        <v>6</v>
      </c>
      <c r="E120" s="48">
        <v>6</v>
      </c>
      <c r="F120" s="48">
        <v>6</v>
      </c>
      <c r="G120" s="48">
        <v>1</v>
      </c>
      <c r="H120" s="48">
        <v>3</v>
      </c>
      <c r="I120" s="48">
        <v>4</v>
      </c>
      <c r="J120" s="48">
        <v>4.8999999999999995</v>
      </c>
      <c r="K120" s="48" t="str">
        <f>VLOOKUP(Table12[[#This Row],[Project number]],projectlist[],2,FALSE)</f>
        <v>Internal room booking procedure - review processes</v>
      </c>
      <c r="L120" s="48">
        <f>VLOOKUP(Table12[[#This Row],[Project number]],projectlist[],3,FALSE)</f>
        <v>0</v>
      </c>
      <c r="N120" s="48" t="s">
        <v>38</v>
      </c>
      <c r="O120" s="48" t="str">
        <f>VLOOKUP(Table12[[#This Row],[Project number]],split[],2,FALSE)</f>
        <v>SE</v>
      </c>
      <c r="T120">
        <v>41</v>
      </c>
      <c r="U120" s="36" t="s">
        <v>178</v>
      </c>
      <c r="Y120" s="48">
        <v>118</v>
      </c>
      <c r="Z120" s="48" t="s">
        <v>253</v>
      </c>
      <c r="AA120" s="48">
        <v>60</v>
      </c>
      <c r="AB120" s="48" t="s">
        <v>371</v>
      </c>
    </row>
    <row r="121" spans="3:28" hidden="1">
      <c r="C121" s="48">
        <v>40</v>
      </c>
      <c r="D121" s="48">
        <v>6</v>
      </c>
      <c r="E121" s="48">
        <v>6</v>
      </c>
      <c r="F121" s="48">
        <v>5</v>
      </c>
      <c r="G121" s="48">
        <v>3</v>
      </c>
      <c r="H121" s="48">
        <v>5</v>
      </c>
      <c r="I121" s="48">
        <v>4</v>
      </c>
      <c r="J121" s="48">
        <v>4.8499999999999996</v>
      </c>
      <c r="K121" s="48" t="str">
        <f>VLOOKUP(Table12[[#This Row],[Project number]],projectlist[],2,FALSE)</f>
        <v>Union Shop - develop refurbishment feasibility</v>
      </c>
      <c r="L121" s="48">
        <f>VLOOKUP(Table12[[#This Row],[Project number]],projectlist[],3,FALSE)</f>
        <v>0</v>
      </c>
      <c r="N121" s="48" t="s">
        <v>38</v>
      </c>
      <c r="O121" s="48" t="str">
        <f>VLOOKUP(Table12[[#This Row],[Project number]],split[],2,FALSE)</f>
        <v>CS</v>
      </c>
      <c r="T121">
        <v>35</v>
      </c>
      <c r="U121" s="37" t="s">
        <v>23</v>
      </c>
      <c r="Y121" s="48">
        <v>119</v>
      </c>
      <c r="Z121" s="48" t="s">
        <v>254</v>
      </c>
      <c r="AA121" s="48">
        <v>6</v>
      </c>
      <c r="AB121" s="48" t="s">
        <v>23</v>
      </c>
    </row>
    <row r="122" spans="3:28" hidden="1">
      <c r="C122" s="48">
        <v>101</v>
      </c>
      <c r="D122" s="48">
        <v>2</v>
      </c>
      <c r="E122" s="48">
        <v>7</v>
      </c>
      <c r="F122" s="48">
        <v>3</v>
      </c>
      <c r="G122" s="48">
        <v>7</v>
      </c>
      <c r="H122" s="48">
        <v>2</v>
      </c>
      <c r="I122" s="48">
        <v>5</v>
      </c>
      <c r="J122" s="48">
        <v>4.8499999999999996</v>
      </c>
      <c r="K122" s="48" t="str">
        <f>VLOOKUP(Table12[[#This Row],[Project number]],projectlist[],2,FALSE)</f>
        <v>Student staff</v>
      </c>
      <c r="L122" s="48">
        <f>VLOOKUP(Table12[[#This Row],[Project number]],projectlist[],3,FALSE)</f>
        <v>26</v>
      </c>
      <c r="N122" s="48" t="s">
        <v>51</v>
      </c>
      <c r="O122" s="48" t="str">
        <f>VLOOKUP(Table12[[#This Row],[Project number]],split[],2,FALSE)</f>
        <v>SE</v>
      </c>
      <c r="T122">
        <v>26</v>
      </c>
      <c r="U122" s="36" t="s">
        <v>135</v>
      </c>
      <c r="Y122" s="48">
        <v>120</v>
      </c>
      <c r="Z122" s="48" t="s">
        <v>256</v>
      </c>
      <c r="AA122" s="48">
        <v>153</v>
      </c>
      <c r="AB122" s="48" t="s">
        <v>23</v>
      </c>
    </row>
    <row r="123" spans="3:28" hidden="1">
      <c r="C123" s="48">
        <v>155</v>
      </c>
      <c r="D123" s="48">
        <v>3</v>
      </c>
      <c r="E123" s="48">
        <v>4</v>
      </c>
      <c r="F123" s="48">
        <v>4</v>
      </c>
      <c r="G123" s="48">
        <v>6</v>
      </c>
      <c r="H123" s="48">
        <v>1</v>
      </c>
      <c r="I123" s="48">
        <v>8</v>
      </c>
      <c r="J123" s="48">
        <v>4.8499999999999996</v>
      </c>
      <c r="K123" s="48" t="str">
        <f>VLOOKUP(Table12[[#This Row],[Project number]],projectlist[],2,FALSE)</f>
        <v>Clerking</v>
      </c>
      <c r="L123" s="48">
        <f>VLOOKUP(Table12[[#This Row],[Project number]],projectlist[],3,FALSE)</f>
        <v>34.5</v>
      </c>
      <c r="N123" s="48" t="s">
        <v>164</v>
      </c>
      <c r="O123" s="48" t="str">
        <f>VLOOKUP(Table12[[#This Row],[Project number]],split[],2,FALSE)</f>
        <v>FR</v>
      </c>
      <c r="T123">
        <v>26</v>
      </c>
      <c r="U123" s="37"/>
      <c r="Y123" s="48">
        <v>121</v>
      </c>
      <c r="Z123" s="48" t="s">
        <v>258</v>
      </c>
      <c r="AA123" s="48">
        <v>338</v>
      </c>
      <c r="AB123" s="48" t="s">
        <v>370</v>
      </c>
    </row>
    <row r="124" spans="3:28" hidden="1">
      <c r="C124" s="48">
        <v>80</v>
      </c>
      <c r="D124" s="48">
        <v>1</v>
      </c>
      <c r="E124" s="48">
        <v>7</v>
      </c>
      <c r="F124" s="48">
        <v>7</v>
      </c>
      <c r="G124" s="48">
        <v>1</v>
      </c>
      <c r="H124" s="48">
        <v>5</v>
      </c>
      <c r="I124" s="48">
        <v>6</v>
      </c>
      <c r="J124" s="48">
        <v>4.7</v>
      </c>
      <c r="K124" s="48" t="str">
        <f>VLOOKUP(Table12[[#This Row],[Project number]],projectlist[],2,FALSE)</f>
        <v>Bars rotas</v>
      </c>
      <c r="L124" s="48">
        <f>VLOOKUP(Table12[[#This Row],[Project number]],projectlist[],3,FALSE)</f>
        <v>44</v>
      </c>
      <c r="N124" s="48" t="s">
        <v>164</v>
      </c>
      <c r="O124" s="48" t="str">
        <f>VLOOKUP(Table12[[#This Row],[Project number]],split[],2,FALSE)</f>
        <v>CS</v>
      </c>
      <c r="T124" s="28">
        <v>34</v>
      </c>
      <c r="U124" s="58" t="s">
        <v>23</v>
      </c>
      <c r="Y124" s="48">
        <v>122</v>
      </c>
      <c r="Z124" s="48" t="s">
        <v>260</v>
      </c>
      <c r="AA124" s="48">
        <v>6</v>
      </c>
      <c r="AB124" s="48" t="s">
        <v>23</v>
      </c>
    </row>
    <row r="125" spans="3:28" hidden="1">
      <c r="C125" s="48">
        <v>81</v>
      </c>
      <c r="D125" s="48">
        <v>1</v>
      </c>
      <c r="E125" s="48">
        <v>7</v>
      </c>
      <c r="F125" s="48">
        <v>7</v>
      </c>
      <c r="G125" s="48">
        <v>1</v>
      </c>
      <c r="H125" s="48">
        <v>5</v>
      </c>
      <c r="I125" s="48">
        <v>6</v>
      </c>
      <c r="J125" s="48">
        <v>4.7</v>
      </c>
      <c r="K125" s="48" t="str">
        <f>VLOOKUP(Table12[[#This Row],[Project number]],projectlist[],2,FALSE)</f>
        <v>shop rotas</v>
      </c>
      <c r="L125" s="48">
        <f>VLOOKUP(Table12[[#This Row],[Project number]],projectlist[],3,FALSE)</f>
        <v>22</v>
      </c>
      <c r="N125" s="48" t="s">
        <v>164</v>
      </c>
      <c r="O125" s="48" t="str">
        <f>VLOOKUP(Table12[[#This Row],[Project number]],split[],2,FALSE)</f>
        <v>CS</v>
      </c>
      <c r="T125" s="28">
        <v>34</v>
      </c>
      <c r="U125" s="58"/>
      <c r="Y125" s="48">
        <v>123</v>
      </c>
      <c r="Z125" s="48" t="s">
        <v>209</v>
      </c>
      <c r="AA125" s="48">
        <v>20</v>
      </c>
      <c r="AB125" s="48" t="s">
        <v>23</v>
      </c>
    </row>
    <row r="126" spans="3:28" hidden="1">
      <c r="C126" s="48">
        <v>96</v>
      </c>
      <c r="D126" s="48">
        <v>1</v>
      </c>
      <c r="E126" s="48">
        <v>10</v>
      </c>
      <c r="F126" s="48">
        <v>4</v>
      </c>
      <c r="G126" s="48">
        <v>2</v>
      </c>
      <c r="H126" s="48">
        <v>3</v>
      </c>
      <c r="I126" s="48">
        <v>8</v>
      </c>
      <c r="J126" s="48">
        <v>4.6999999999999993</v>
      </c>
      <c r="K126" s="48" t="str">
        <f>VLOOKUP(Table12[[#This Row],[Project number]],projectlist[],2,FALSE)</f>
        <v>Procedures / process reviews</v>
      </c>
      <c r="L126" s="48">
        <f>VLOOKUP(Table12[[#This Row],[Project number]],projectlist[],3,FALSE)</f>
        <v>80</v>
      </c>
      <c r="N126" s="48" t="s">
        <v>81</v>
      </c>
      <c r="O126" s="48" t="str">
        <f>VLOOKUP(Table12[[#This Row],[Project number]],split[],2,FALSE)</f>
        <v>SE</v>
      </c>
      <c r="T126">
        <v>4</v>
      </c>
      <c r="U126" s="36" t="s">
        <v>178</v>
      </c>
      <c r="Y126" s="48">
        <v>124</v>
      </c>
      <c r="Z126" s="48" t="s">
        <v>221</v>
      </c>
      <c r="AA126" s="48">
        <v>10</v>
      </c>
      <c r="AB126" s="48" t="s">
        <v>23</v>
      </c>
    </row>
    <row r="127" spans="3:28" hidden="1">
      <c r="C127" s="48">
        <v>151</v>
      </c>
      <c r="D127" s="48">
        <v>2</v>
      </c>
      <c r="E127" s="48">
        <v>4</v>
      </c>
      <c r="F127" s="48">
        <v>4</v>
      </c>
      <c r="G127" s="48">
        <v>8</v>
      </c>
      <c r="H127" s="48">
        <v>1</v>
      </c>
      <c r="I127" s="48">
        <v>6</v>
      </c>
      <c r="J127" s="48">
        <v>4.6500000000000004</v>
      </c>
      <c r="K127" s="48" t="str">
        <f>VLOOKUP(Table12[[#This Row],[Project number]],projectlist[],2,FALSE)</f>
        <v>Governance Year Card</v>
      </c>
      <c r="L127" s="48">
        <f>VLOOKUP(Table12[[#This Row],[Project number]],projectlist[],3,FALSE)</f>
        <v>5</v>
      </c>
      <c r="N127" s="48" t="s">
        <v>51</v>
      </c>
      <c r="O127" s="48" t="str">
        <f>VLOOKUP(Table12[[#This Row],[Project number]],split[],2,FALSE)</f>
        <v>FR</v>
      </c>
      <c r="T127">
        <v>39</v>
      </c>
      <c r="U127" s="37" t="s">
        <v>300</v>
      </c>
      <c r="Y127" s="48">
        <v>125</v>
      </c>
      <c r="Z127" s="48" t="s">
        <v>229</v>
      </c>
      <c r="AA127" s="48">
        <v>3</v>
      </c>
      <c r="AB127" s="48" t="s">
        <v>23</v>
      </c>
    </row>
    <row r="128" spans="3:28" hidden="1">
      <c r="C128" s="48">
        <v>27</v>
      </c>
      <c r="D128" s="48">
        <v>5</v>
      </c>
      <c r="E128" s="48">
        <v>6</v>
      </c>
      <c r="F128" s="48">
        <v>3</v>
      </c>
      <c r="G128" s="48">
        <v>7</v>
      </c>
      <c r="H128" s="48">
        <v>2</v>
      </c>
      <c r="I128" s="48">
        <v>6</v>
      </c>
      <c r="J128" s="48">
        <v>4.5999999999999996</v>
      </c>
      <c r="K128" s="48" t="str">
        <f>VLOOKUP(Table12[[#This Row],[Project number]],projectlist[],2,FALSE)</f>
        <v>Impact Report - annual report to demonstrate impact on membership and influence stakeholders</v>
      </c>
      <c r="L128" s="48">
        <f>VLOOKUP(Table12[[#This Row],[Project number]],projectlist[],3,FALSE)</f>
        <v>0</v>
      </c>
      <c r="O128" s="48" t="str">
        <f>VLOOKUP(Table12[[#This Row],[Project number]],split[],2,FALSE)</f>
        <v>SVC</v>
      </c>
      <c r="T128">
        <v>23</v>
      </c>
      <c r="U128" s="36" t="s">
        <v>300</v>
      </c>
      <c r="Y128" s="48">
        <v>126</v>
      </c>
      <c r="Z128" s="48" t="s">
        <v>199</v>
      </c>
      <c r="AA128" s="48">
        <v>6</v>
      </c>
      <c r="AB128" s="48" t="s">
        <v>371</v>
      </c>
    </row>
    <row r="129" spans="3:28" hidden="1">
      <c r="C129" s="48">
        <v>115</v>
      </c>
      <c r="D129" s="48">
        <v>4</v>
      </c>
      <c r="E129" s="48">
        <v>6</v>
      </c>
      <c r="F129" s="48">
        <v>3</v>
      </c>
      <c r="G129" s="48">
        <v>4</v>
      </c>
      <c r="H129" s="48">
        <v>1</v>
      </c>
      <c r="I129" s="48">
        <v>5</v>
      </c>
      <c r="J129" s="48">
        <v>4.5</v>
      </c>
      <c r="K129" s="48" t="str">
        <f>VLOOKUP(Table12[[#This Row],[Project number]],projectlist[],2,FALSE)</f>
        <v>ADF</v>
      </c>
      <c r="L129" s="48">
        <f>VLOOKUP(Table12[[#This Row],[Project number]],projectlist[],3,FALSE)</f>
        <v>4</v>
      </c>
      <c r="N129" s="48" t="s">
        <v>38</v>
      </c>
      <c r="O129" s="48" t="str">
        <f>VLOOKUP(Table12[[#This Row],[Project number]],split[],2,FALSE)</f>
        <v>SE</v>
      </c>
      <c r="T129">
        <v>17</v>
      </c>
      <c r="U129" s="37" t="s">
        <v>178</v>
      </c>
      <c r="Y129" s="48">
        <v>127</v>
      </c>
      <c r="Z129" s="48" t="s">
        <v>214</v>
      </c>
      <c r="AA129" s="48">
        <v>7</v>
      </c>
      <c r="AB129" s="48" t="s">
        <v>399</v>
      </c>
    </row>
    <row r="130" spans="3:28" hidden="1">
      <c r="C130" s="48">
        <v>12</v>
      </c>
      <c r="D130" s="48">
        <v>3</v>
      </c>
      <c r="E130" s="48">
        <v>7</v>
      </c>
      <c r="F130" s="48">
        <v>5</v>
      </c>
      <c r="G130" s="48">
        <v>4</v>
      </c>
      <c r="H130" s="48">
        <v>3</v>
      </c>
      <c r="I130" s="48">
        <v>5</v>
      </c>
      <c r="J130" s="48">
        <v>4.45</v>
      </c>
      <c r="K130" s="48" t="str">
        <f>VLOOKUP(Table12[[#This Row],[Project number]],projectlist[],2,FALSE)</f>
        <v>Reynolds Bar - Food offer -  review</v>
      </c>
      <c r="L130" s="48">
        <f>VLOOKUP(Table12[[#This Row],[Project number]],projectlist[],3,FALSE)</f>
        <v>0</v>
      </c>
      <c r="N130" s="48" t="s">
        <v>38</v>
      </c>
      <c r="O130" s="48" t="str">
        <f>VLOOKUP(Table12[[#This Row],[Project number]],split[],2,FALSE)</f>
        <v>CS</v>
      </c>
      <c r="T130" s="28">
        <v>17</v>
      </c>
      <c r="U130" s="36"/>
      <c r="Y130" s="48">
        <v>128</v>
      </c>
      <c r="Z130" s="48" t="s">
        <v>205</v>
      </c>
      <c r="AA130" s="48">
        <v>4</v>
      </c>
      <c r="AB130" s="48" t="s">
        <v>371</v>
      </c>
    </row>
    <row r="131" spans="3:28" hidden="1">
      <c r="C131" s="48">
        <v>34</v>
      </c>
      <c r="D131" s="48">
        <v>6</v>
      </c>
      <c r="E131" s="48">
        <v>6</v>
      </c>
      <c r="F131" s="48">
        <v>6</v>
      </c>
      <c r="G131" s="48">
        <v>1</v>
      </c>
      <c r="H131" s="48">
        <v>3</v>
      </c>
      <c r="I131" s="48">
        <v>4</v>
      </c>
      <c r="J131" s="48">
        <v>4.45</v>
      </c>
      <c r="K131" s="48" t="str">
        <f>VLOOKUP(Table12[[#This Row],[Project number]],projectlist[],2,FALSE)</f>
        <v>Internal room booking procedure - review processes</v>
      </c>
      <c r="L131" s="48">
        <f>VLOOKUP(Table12[[#This Row],[Project number]],projectlist[],3,FALSE)</f>
        <v>0</v>
      </c>
      <c r="O131" s="48" t="str">
        <f>VLOOKUP(Table12[[#This Row],[Project number]],split[],2,FALSE)</f>
        <v>SE</v>
      </c>
      <c r="T131" s="28">
        <v>17</v>
      </c>
      <c r="U131" s="37"/>
      <c r="Y131" s="48">
        <v>129</v>
      </c>
      <c r="Z131" s="48" t="s">
        <v>207</v>
      </c>
      <c r="AA131" s="48">
        <v>38</v>
      </c>
      <c r="AB131" s="48" t="s">
        <v>373</v>
      </c>
    </row>
    <row r="132" spans="3:28" hidden="1">
      <c r="C132" s="48">
        <v>85</v>
      </c>
      <c r="D132" s="48">
        <v>4</v>
      </c>
      <c r="E132" s="48">
        <v>4</v>
      </c>
      <c r="F132" s="48">
        <v>4</v>
      </c>
      <c r="G132" s="48">
        <v>7</v>
      </c>
      <c r="H132" s="48">
        <v>1</v>
      </c>
      <c r="I132" s="48">
        <v>4</v>
      </c>
      <c r="J132" s="48">
        <v>4.45</v>
      </c>
      <c r="K132" s="48" t="str">
        <f>VLOOKUP(Table12[[#This Row],[Project number]],projectlist[],2,FALSE)</f>
        <v>union awards</v>
      </c>
      <c r="L132" s="48">
        <f>VLOOKUP(Table12[[#This Row],[Project number]],projectlist[],3,FALSE)</f>
        <v>10</v>
      </c>
      <c r="N132" s="48" t="s">
        <v>38</v>
      </c>
      <c r="O132" s="48" t="str">
        <f>VLOOKUP(Table12[[#This Row],[Project number]],split[],2,FALSE)</f>
        <v>SE</v>
      </c>
      <c r="T132">
        <v>17</v>
      </c>
      <c r="U132" s="36"/>
      <c r="Y132" s="48">
        <v>130</v>
      </c>
      <c r="Z132" s="48" t="s">
        <v>228</v>
      </c>
      <c r="AA132" s="48">
        <v>1.5</v>
      </c>
      <c r="AB132" s="48" t="s">
        <v>23</v>
      </c>
    </row>
    <row r="133" spans="3:28" hidden="1">
      <c r="C133" s="48">
        <v>85</v>
      </c>
      <c r="D133" s="48">
        <v>4</v>
      </c>
      <c r="E133" s="48">
        <v>4</v>
      </c>
      <c r="F133" s="48">
        <v>4</v>
      </c>
      <c r="G133" s="48">
        <v>7</v>
      </c>
      <c r="H133" s="48">
        <v>1</v>
      </c>
      <c r="I133" s="48">
        <v>4</v>
      </c>
      <c r="J133" s="48">
        <v>4.45</v>
      </c>
      <c r="K133" s="48" t="str">
        <f>VLOOKUP(Table12[[#This Row],[Project number]],projectlist[],2,FALSE)</f>
        <v>union awards</v>
      </c>
      <c r="L133" s="48">
        <f>VLOOKUP(Table12[[#This Row],[Project number]],projectlist[],3,FALSE)</f>
        <v>10</v>
      </c>
      <c r="O133" s="48" t="str">
        <f>VLOOKUP(Table12[[#This Row],[Project number]],split[],2,FALSE)</f>
        <v>SE</v>
      </c>
      <c r="T133">
        <v>31</v>
      </c>
      <c r="U133" s="37" t="s">
        <v>23</v>
      </c>
      <c r="Y133" s="48">
        <v>131</v>
      </c>
      <c r="Z133" s="48" t="s">
        <v>225</v>
      </c>
      <c r="AA133" s="48">
        <v>4</v>
      </c>
      <c r="AB133" s="48" t="s">
        <v>371</v>
      </c>
    </row>
    <row r="134" spans="3:28" hidden="1">
      <c r="C134" s="48">
        <v>110</v>
      </c>
      <c r="D134" s="48">
        <v>3</v>
      </c>
      <c r="E134" s="48">
        <v>5</v>
      </c>
      <c r="F134" s="48">
        <v>3</v>
      </c>
      <c r="G134" s="48">
        <v>8</v>
      </c>
      <c r="H134" s="48">
        <v>2</v>
      </c>
      <c r="I134" s="48">
        <v>2</v>
      </c>
      <c r="J134" s="48">
        <v>4.45</v>
      </c>
      <c r="K134" s="48" t="str">
        <f>VLOOKUP(Table12[[#This Row],[Project number]],projectlist[],2,FALSE)</f>
        <v>GIAG</v>
      </c>
      <c r="L134" s="48">
        <f>VLOOKUP(Table12[[#This Row],[Project number]],projectlist[],3,FALSE)</f>
        <v>10</v>
      </c>
      <c r="N134" s="48" t="s">
        <v>86</v>
      </c>
      <c r="O134" s="48" t="str">
        <f>VLOOKUP(Table12[[#This Row],[Project number]],split[],2,FALSE)</f>
        <v>SE</v>
      </c>
      <c r="T134">
        <v>5</v>
      </c>
      <c r="U134" s="36" t="s">
        <v>400</v>
      </c>
      <c r="Y134" s="48">
        <v>132</v>
      </c>
      <c r="Z134" s="48" t="s">
        <v>230</v>
      </c>
      <c r="AA134" s="48">
        <v>8</v>
      </c>
      <c r="AB134" s="48" t="s">
        <v>371</v>
      </c>
    </row>
    <row r="135" spans="3:28" hidden="1">
      <c r="C135" s="48">
        <v>130</v>
      </c>
      <c r="D135" s="48">
        <v>5</v>
      </c>
      <c r="E135" s="48">
        <v>6</v>
      </c>
      <c r="F135" s="48">
        <v>5</v>
      </c>
      <c r="G135" s="48">
        <v>3</v>
      </c>
      <c r="H135" s="48">
        <v>2</v>
      </c>
      <c r="I135" s="48">
        <v>2</v>
      </c>
      <c r="J135" s="48">
        <v>4.45</v>
      </c>
      <c r="K135" s="48" t="str">
        <f>VLOOKUP(Table12[[#This Row],[Project number]],projectlist[],2,FALSE)</f>
        <v>Housing &amp; Money Fair</v>
      </c>
      <c r="L135" s="48">
        <f>VLOOKUP(Table12[[#This Row],[Project number]],projectlist[],3,FALSE)</f>
        <v>1.5</v>
      </c>
      <c r="N135" s="48" t="s">
        <v>38</v>
      </c>
      <c r="O135" s="48" t="str">
        <f>VLOOKUP(Table12[[#This Row],[Project number]],split[],2,FALSE)</f>
        <v>SVC</v>
      </c>
      <c r="T135">
        <v>15</v>
      </c>
      <c r="U135" s="37" t="s">
        <v>178</v>
      </c>
      <c r="Y135" s="48">
        <v>133</v>
      </c>
      <c r="Z135" s="48" t="s">
        <v>218</v>
      </c>
      <c r="AA135" s="48">
        <v>12.5</v>
      </c>
      <c r="AB135" s="48" t="s">
        <v>399</v>
      </c>
    </row>
    <row r="136" spans="3:28" hidden="1">
      <c r="C136" s="48">
        <v>147</v>
      </c>
      <c r="D136" s="48">
        <v>2</v>
      </c>
      <c r="E136" s="48">
        <v>4</v>
      </c>
      <c r="F136" s="48">
        <v>6</v>
      </c>
      <c r="G136" s="48">
        <v>1</v>
      </c>
      <c r="H136" s="48">
        <v>4</v>
      </c>
      <c r="I136" s="48">
        <v>7</v>
      </c>
      <c r="J136" s="48">
        <v>4.3500000000000005</v>
      </c>
      <c r="K136" s="48" t="str">
        <f>VLOOKUP(Table12[[#This Row],[Project number]],projectlist[],2,FALSE)</f>
        <v>Month End Close Finance</v>
      </c>
      <c r="L136" s="48">
        <f>VLOOKUP(Table12[[#This Row],[Project number]],projectlist[],3,FALSE)</f>
        <v>180</v>
      </c>
      <c r="N136" s="48" t="s">
        <v>51</v>
      </c>
      <c r="O136" s="48" t="str">
        <f>VLOOKUP(Table12[[#This Row],[Project number]],split[],2,FALSE)</f>
        <v>FR</v>
      </c>
      <c r="T136">
        <v>13</v>
      </c>
      <c r="U136" s="36" t="s">
        <v>135</v>
      </c>
      <c r="Y136" s="48">
        <v>134</v>
      </c>
      <c r="Z136" s="48" t="s">
        <v>219</v>
      </c>
      <c r="AA136" s="48">
        <v>31</v>
      </c>
      <c r="AB136" s="48" t="s">
        <v>399</v>
      </c>
    </row>
    <row r="137" spans="3:28" hidden="1">
      <c r="C137" s="48">
        <v>27</v>
      </c>
      <c r="D137" s="48">
        <v>5</v>
      </c>
      <c r="E137" s="48">
        <v>6</v>
      </c>
      <c r="F137" s="48">
        <v>3</v>
      </c>
      <c r="G137" s="48">
        <v>7</v>
      </c>
      <c r="H137" s="48">
        <v>2</v>
      </c>
      <c r="I137" s="48">
        <v>6</v>
      </c>
      <c r="J137" s="48">
        <v>4.3499999999999996</v>
      </c>
      <c r="K137" s="48" t="str">
        <f>VLOOKUP(Table12[[#This Row],[Project number]],projectlist[],2,FALSE)</f>
        <v>Impact Report - annual report to demonstrate impact on membership and influence stakeholders</v>
      </c>
      <c r="L137" s="48">
        <f>VLOOKUP(Table12[[#This Row],[Project number]],projectlist[],3,FALSE)</f>
        <v>0</v>
      </c>
      <c r="O137" s="48" t="str">
        <f>VLOOKUP(Table12[[#This Row],[Project number]],split[],2,FALSE)</f>
        <v>SVC</v>
      </c>
      <c r="T137">
        <v>1</v>
      </c>
      <c r="U137" s="37" t="s">
        <v>246</v>
      </c>
      <c r="Y137" s="48">
        <v>135</v>
      </c>
      <c r="Z137" s="48" t="s">
        <v>210</v>
      </c>
      <c r="AA137" s="48">
        <v>130</v>
      </c>
      <c r="AB137" s="48" t="s">
        <v>369</v>
      </c>
    </row>
    <row r="138" spans="3:28" hidden="1">
      <c r="C138" s="48">
        <v>93</v>
      </c>
      <c r="D138" s="48">
        <v>5</v>
      </c>
      <c r="E138" s="48">
        <v>5</v>
      </c>
      <c r="F138" s="48">
        <v>1</v>
      </c>
      <c r="G138" s="48">
        <v>1</v>
      </c>
      <c r="H138" s="48">
        <v>2</v>
      </c>
      <c r="I138" s="48">
        <v>9</v>
      </c>
      <c r="J138" s="48">
        <v>4.3499999999999996</v>
      </c>
      <c r="K138" s="48" t="str">
        <f>VLOOKUP(Table12[[#This Row],[Project number]],projectlist[],2,FALSE)</f>
        <v>Minibuses/transport</v>
      </c>
      <c r="L138" s="48">
        <f>VLOOKUP(Table12[[#This Row],[Project number]],projectlist[],3,FALSE)</f>
        <v>130</v>
      </c>
      <c r="N138" s="48" t="s">
        <v>89</v>
      </c>
      <c r="O138" s="48" t="str">
        <f>VLOOKUP(Table12[[#This Row],[Project number]],split[],2,FALSE)</f>
        <v>SE</v>
      </c>
      <c r="T138">
        <v>12</v>
      </c>
      <c r="U138" s="36" t="s">
        <v>300</v>
      </c>
      <c r="Y138" s="48">
        <v>136</v>
      </c>
      <c r="Z138" s="48" t="s">
        <v>220</v>
      </c>
      <c r="AA138" s="48">
        <v>20</v>
      </c>
      <c r="AB138" s="48" t="s">
        <v>23</v>
      </c>
    </row>
    <row r="139" spans="3:28" hidden="1">
      <c r="C139" s="48">
        <v>89</v>
      </c>
      <c r="D139" s="48">
        <v>4</v>
      </c>
      <c r="E139" s="48">
        <v>5</v>
      </c>
      <c r="F139" s="48">
        <v>3</v>
      </c>
      <c r="G139" s="48">
        <v>3</v>
      </c>
      <c r="H139" s="48">
        <v>3</v>
      </c>
      <c r="I139" s="48">
        <v>7</v>
      </c>
      <c r="J139" s="48">
        <v>4.3</v>
      </c>
      <c r="K139" s="48" t="str">
        <f>VLOOKUP(Table12[[#This Row],[Project number]],projectlist[],2,FALSE)</f>
        <v>varsity</v>
      </c>
      <c r="L139" s="48">
        <f>VLOOKUP(Table12[[#This Row],[Project number]],projectlist[],3,FALSE)</f>
        <v>15</v>
      </c>
      <c r="N139" s="48" t="s">
        <v>81</v>
      </c>
      <c r="O139" s="48" t="str">
        <f>VLOOKUP(Table12[[#This Row],[Project number]],split[],2,FALSE)</f>
        <v>SE</v>
      </c>
      <c r="T139">
        <v>20</v>
      </c>
      <c r="U139" s="37" t="s">
        <v>300</v>
      </c>
      <c r="Y139" s="48">
        <v>137</v>
      </c>
      <c r="Z139" s="48" t="s">
        <v>215</v>
      </c>
      <c r="AA139" s="48">
        <v>117</v>
      </c>
      <c r="AB139" s="48" t="s">
        <v>23</v>
      </c>
    </row>
    <row r="140" spans="3:28" hidden="1">
      <c r="C140" s="48">
        <v>98</v>
      </c>
      <c r="D140" s="48">
        <v>3</v>
      </c>
      <c r="E140" s="48">
        <v>4</v>
      </c>
      <c r="F140" s="48">
        <v>7</v>
      </c>
      <c r="G140" s="48">
        <v>6</v>
      </c>
      <c r="H140" s="48">
        <v>2</v>
      </c>
      <c r="I140" s="48">
        <v>5</v>
      </c>
      <c r="J140" s="48">
        <v>4.25</v>
      </c>
      <c r="K140" s="48" t="str">
        <f>VLOOKUP(Table12[[#This Row],[Project number]],projectlist[],2,FALSE)</f>
        <v xml:space="preserve">Imperial plus  </v>
      </c>
      <c r="L140" s="48">
        <f>VLOOKUP(Table12[[#This Row],[Project number]],projectlist[],3,FALSE)</f>
        <v>52</v>
      </c>
      <c r="N140" s="48" t="s">
        <v>38</v>
      </c>
      <c r="O140" s="48" t="str">
        <f>VLOOKUP(Table12[[#This Row],[Project number]],split[],2,FALSE)</f>
        <v>SE</v>
      </c>
      <c r="T140">
        <v>9</v>
      </c>
      <c r="U140" s="36" t="s">
        <v>23</v>
      </c>
      <c r="Y140" s="48">
        <v>138</v>
      </c>
      <c r="Z140" s="48" t="s">
        <v>211</v>
      </c>
      <c r="AA140" s="48">
        <v>30</v>
      </c>
      <c r="AB140" s="48" t="s">
        <v>369</v>
      </c>
    </row>
    <row r="141" spans="3:28" hidden="1">
      <c r="C141" s="48">
        <v>125</v>
      </c>
      <c r="D141" s="48">
        <v>5</v>
      </c>
      <c r="E141" s="48">
        <v>5</v>
      </c>
      <c r="F141" s="48">
        <v>1</v>
      </c>
      <c r="G141" s="48">
        <v>3</v>
      </c>
      <c r="H141" s="48">
        <v>2</v>
      </c>
      <c r="I141" s="48">
        <v>5</v>
      </c>
      <c r="J141" s="48">
        <v>4.25</v>
      </c>
      <c r="K141" s="48" t="str">
        <f>VLOOKUP(Table12[[#This Row],[Project number]],projectlist[],2,FALSE)</f>
        <v>Rep Network Newsletters</v>
      </c>
      <c r="L141" s="48">
        <f>VLOOKUP(Table12[[#This Row],[Project number]],projectlist[],3,FALSE)</f>
        <v>3</v>
      </c>
      <c r="N141" s="48" t="s">
        <v>38</v>
      </c>
      <c r="O141" s="48" t="str">
        <f>VLOOKUP(Table12[[#This Row],[Project number]],split[],2,FALSE)</f>
        <v>SVC</v>
      </c>
      <c r="T141">
        <v>3</v>
      </c>
      <c r="U141" s="37" t="s">
        <v>23</v>
      </c>
      <c r="Y141" s="48">
        <v>139</v>
      </c>
      <c r="Z141" s="48" t="s">
        <v>200</v>
      </c>
      <c r="AA141" s="48">
        <v>7</v>
      </c>
      <c r="AB141" s="48" t="s">
        <v>371</v>
      </c>
    </row>
    <row r="142" spans="3:28" hidden="1">
      <c r="C142" s="48">
        <v>26</v>
      </c>
      <c r="D142" s="48">
        <v>3</v>
      </c>
      <c r="E142" s="48">
        <v>4</v>
      </c>
      <c r="F142" s="48">
        <v>4</v>
      </c>
      <c r="G142" s="48">
        <v>3</v>
      </c>
      <c r="H142" s="48">
        <v>4</v>
      </c>
      <c r="I142" s="48">
        <v>7</v>
      </c>
      <c r="J142" s="48">
        <v>4.2</v>
      </c>
      <c r="K142" s="48" t="str">
        <f>VLOOKUP(Table12[[#This Row],[Project number]],projectlist[],2,FALSE)</f>
        <v>Internal Audit</v>
      </c>
      <c r="L142" s="48">
        <f>VLOOKUP(Table12[[#This Row],[Project number]],projectlist[],3,FALSE)</f>
        <v>10</v>
      </c>
      <c r="N142" s="48" t="s">
        <v>173</v>
      </c>
      <c r="O142" s="48" t="str">
        <f>VLOOKUP(Table12[[#This Row],[Project number]],split[],2,FALSE)</f>
        <v>FR</v>
      </c>
      <c r="T142">
        <v>7</v>
      </c>
      <c r="U142" s="36" t="s">
        <v>18</v>
      </c>
      <c r="Y142" s="48">
        <v>140</v>
      </c>
      <c r="Z142" s="48" t="s">
        <v>227</v>
      </c>
      <c r="AA142" s="48">
        <v>1.5</v>
      </c>
      <c r="AB142" s="48" t="s">
        <v>23</v>
      </c>
    </row>
    <row r="143" spans="3:28" hidden="1">
      <c r="C143" s="48">
        <v>33</v>
      </c>
      <c r="D143" s="48">
        <v>5</v>
      </c>
      <c r="E143" s="48">
        <v>4</v>
      </c>
      <c r="F143" s="48">
        <v>7</v>
      </c>
      <c r="G143" s="48">
        <v>3</v>
      </c>
      <c r="H143" s="48">
        <v>1</v>
      </c>
      <c r="I143" s="48">
        <v>5</v>
      </c>
      <c r="J143" s="48">
        <v>4.2</v>
      </c>
      <c r="K143" s="48" t="str">
        <f>VLOOKUP(Table12[[#This Row],[Project number]],projectlist[],2,FALSE)</f>
        <v>Summer Ball - annual celebration event</v>
      </c>
      <c r="L143" s="48">
        <f>VLOOKUP(Table12[[#This Row],[Project number]],projectlist[],3,FALSE)</f>
        <v>0</v>
      </c>
      <c r="N143" s="48" t="s">
        <v>89</v>
      </c>
      <c r="O143" s="48" t="str">
        <f>VLOOKUP(Table12[[#This Row],[Project number]],split[],2,FALSE)</f>
        <v>CS / SE</v>
      </c>
      <c r="T143">
        <v>33</v>
      </c>
      <c r="U143" s="37" t="s">
        <v>401</v>
      </c>
      <c r="Y143" s="48">
        <v>141</v>
      </c>
      <c r="Z143" s="48" t="s">
        <v>212</v>
      </c>
      <c r="AA143" s="48">
        <v>6.5</v>
      </c>
      <c r="AB143" s="48" t="s">
        <v>371</v>
      </c>
    </row>
    <row r="144" spans="3:28" hidden="1">
      <c r="C144" s="48">
        <v>148</v>
      </c>
      <c r="D144" s="48">
        <v>2</v>
      </c>
      <c r="E144" s="48">
        <v>4</v>
      </c>
      <c r="F144" s="48">
        <v>6</v>
      </c>
      <c r="G144" s="48">
        <v>1</v>
      </c>
      <c r="H144" s="48">
        <v>3</v>
      </c>
      <c r="I144" s="48">
        <v>7</v>
      </c>
      <c r="J144" s="48">
        <v>4.2</v>
      </c>
      <c r="K144" s="48" t="str">
        <f>VLOOKUP(Table12[[#This Row],[Project number]],projectlist[],2,FALSE)</f>
        <v>Cash Flow Statement</v>
      </c>
      <c r="L144" s="48">
        <f>VLOOKUP(Table12[[#This Row],[Project number]],projectlist[],3,FALSE)</f>
        <v>6</v>
      </c>
      <c r="N144" s="48" t="s">
        <v>51</v>
      </c>
      <c r="O144" s="48" t="str">
        <f>VLOOKUP(Table12[[#This Row],[Project number]],split[],2,FALSE)</f>
        <v>FR</v>
      </c>
      <c r="T144">
        <v>10</v>
      </c>
      <c r="U144" s="36" t="s">
        <v>76</v>
      </c>
      <c r="Y144" s="48">
        <v>142</v>
      </c>
      <c r="Z144" s="48" t="s">
        <v>146</v>
      </c>
      <c r="AA144" s="48">
        <v>6</v>
      </c>
      <c r="AB144" s="48" t="s">
        <v>402</v>
      </c>
    </row>
    <row r="145" spans="3:28" hidden="1">
      <c r="C145" s="48">
        <v>103</v>
      </c>
      <c r="D145" s="48">
        <v>1</v>
      </c>
      <c r="E145" s="48">
        <v>7</v>
      </c>
      <c r="F145" s="48">
        <v>5</v>
      </c>
      <c r="G145" s="48">
        <v>1</v>
      </c>
      <c r="H145" s="48">
        <v>1</v>
      </c>
      <c r="I145" s="48">
        <v>8</v>
      </c>
      <c r="J145" s="48">
        <v>4.0999999999999996</v>
      </c>
      <c r="K145" s="48" t="str">
        <f>VLOOKUP(Table12[[#This Row],[Project number]],projectlist[],2,FALSE)</f>
        <v>CSP finance</v>
      </c>
      <c r="L145" s="48">
        <f>VLOOKUP(Table12[[#This Row],[Project number]],projectlist[],3,FALSE)</f>
        <v>26</v>
      </c>
      <c r="N145" s="48" t="s">
        <v>38</v>
      </c>
      <c r="O145" s="48" t="str">
        <f>VLOOKUP(Table12[[#This Row],[Project number]],split[],2,FALSE)</f>
        <v>SE</v>
      </c>
      <c r="T145">
        <v>40</v>
      </c>
      <c r="U145" s="37" t="s">
        <v>300</v>
      </c>
      <c r="Y145" s="48">
        <v>143</v>
      </c>
      <c r="Z145" s="48" t="s">
        <v>148</v>
      </c>
      <c r="AA145" s="48">
        <v>52</v>
      </c>
      <c r="AB145" s="48" t="s">
        <v>370</v>
      </c>
    </row>
    <row r="146" spans="3:28" hidden="1">
      <c r="C146" s="48">
        <v>146</v>
      </c>
      <c r="D146" s="48">
        <v>2</v>
      </c>
      <c r="E146" s="48">
        <v>4</v>
      </c>
      <c r="F146" s="48">
        <v>6</v>
      </c>
      <c r="G146" s="48">
        <v>1</v>
      </c>
      <c r="H146" s="48">
        <v>2</v>
      </c>
      <c r="I146" s="48">
        <v>7</v>
      </c>
      <c r="J146" s="48">
        <v>4.05</v>
      </c>
      <c r="K146" s="48" t="str">
        <f>VLOOKUP(Table12[[#This Row],[Project number]],projectlist[],2,FALSE)</f>
        <v>Month End Reconciliations</v>
      </c>
      <c r="L146" s="48">
        <f>VLOOKUP(Table12[[#This Row],[Project number]],projectlist[],3,FALSE)</f>
        <v>12</v>
      </c>
      <c r="N146" s="48" t="s">
        <v>38</v>
      </c>
      <c r="O146" s="48" t="str">
        <f>VLOOKUP(Table12[[#This Row],[Project number]],split[],2,FALSE)</f>
        <v>FR</v>
      </c>
      <c r="T146">
        <v>36</v>
      </c>
      <c r="U146" s="36" t="s">
        <v>135</v>
      </c>
      <c r="Y146" s="48">
        <v>144</v>
      </c>
      <c r="Z146" s="48" t="s">
        <v>143</v>
      </c>
      <c r="AA146" s="48">
        <v>26</v>
      </c>
      <c r="AB146" s="48" t="s">
        <v>369</v>
      </c>
    </row>
    <row r="147" spans="3:28">
      <c r="C147" s="48">
        <v>88</v>
      </c>
      <c r="D147" s="48">
        <v>6</v>
      </c>
      <c r="E147" s="48">
        <v>5</v>
      </c>
      <c r="F147" s="48">
        <v>2</v>
      </c>
      <c r="G147" s="48">
        <v>3</v>
      </c>
      <c r="H147" s="48">
        <v>1</v>
      </c>
      <c r="I147" s="48">
        <v>3</v>
      </c>
      <c r="J147" s="48">
        <v>3.95</v>
      </c>
      <c r="K147" s="48" t="str">
        <f>VLOOKUP(Table12[[#This Row],[Project number]],projectlist[],2,FALSE)</f>
        <v>elections (CSP not online)</v>
      </c>
      <c r="L147" s="48">
        <f>VLOOKUP(Table12[[#This Row],[Project number]],projectlist[],3,FALSE)</f>
        <v>5</v>
      </c>
      <c r="N147" s="48" t="s">
        <v>17</v>
      </c>
      <c r="O147" s="48" t="str">
        <f>VLOOKUP(Table12[[#This Row],[Project number]],split[],2,FALSE)</f>
        <v>SE</v>
      </c>
      <c r="T147">
        <v>36</v>
      </c>
      <c r="U147" s="37"/>
      <c r="Y147" s="48">
        <v>145</v>
      </c>
      <c r="Z147" s="48" t="s">
        <v>150</v>
      </c>
      <c r="AA147" s="48">
        <v>24</v>
      </c>
      <c r="AB147" s="48" t="s">
        <v>402</v>
      </c>
    </row>
    <row r="148" spans="3:28" hidden="1">
      <c r="C148" s="48">
        <v>41</v>
      </c>
      <c r="D148" s="48">
        <v>5</v>
      </c>
      <c r="E148" s="48">
        <v>2</v>
      </c>
      <c r="F148" s="48">
        <v>5</v>
      </c>
      <c r="G148" s="48">
        <v>4</v>
      </c>
      <c r="H148" s="48">
        <v>4</v>
      </c>
      <c r="I148" s="48">
        <v>3</v>
      </c>
      <c r="J148" s="48">
        <v>3.9</v>
      </c>
      <c r="K148" s="48" t="str">
        <f>VLOOKUP(Table12[[#This Row],[Project number]],projectlist[],2,FALSE)</f>
        <v>Imperial Festival - commercial income</v>
      </c>
      <c r="L148" s="48">
        <f>VLOOKUP(Table12[[#This Row],[Project number]],projectlist[],3,FALSE)</f>
        <v>0</v>
      </c>
      <c r="N148" s="48" t="s">
        <v>38</v>
      </c>
      <c r="O148" s="48" t="str">
        <f>VLOOKUP(Table12[[#This Row],[Project number]],split[],2,FALSE)</f>
        <v>SVC</v>
      </c>
      <c r="T148">
        <v>36</v>
      </c>
      <c r="U148" s="36"/>
      <c r="Y148" s="48">
        <v>146</v>
      </c>
      <c r="Z148" s="48" t="s">
        <v>169</v>
      </c>
      <c r="AA148" s="48">
        <v>12</v>
      </c>
      <c r="AB148" s="48" t="s">
        <v>402</v>
      </c>
    </row>
    <row r="149" spans="3:28" hidden="1">
      <c r="C149" s="48">
        <v>122</v>
      </c>
      <c r="D149" s="48">
        <v>5</v>
      </c>
      <c r="E149" s="48">
        <v>3</v>
      </c>
      <c r="F149" s="48">
        <v>2</v>
      </c>
      <c r="G149" s="48">
        <v>3</v>
      </c>
      <c r="H149" s="48">
        <v>3</v>
      </c>
      <c r="I149" s="48">
        <v>6</v>
      </c>
      <c r="J149" s="48">
        <v>3.85</v>
      </c>
      <c r="K149" s="48" t="str">
        <f>VLOOKUP(Table12[[#This Row],[Project number]],projectlist[],2,FALSE)</f>
        <v>Tankards</v>
      </c>
      <c r="L149" s="48">
        <f>VLOOKUP(Table12[[#This Row],[Project number]],projectlist[],3,FALSE)</f>
        <v>6</v>
      </c>
      <c r="N149" s="48" t="s">
        <v>261</v>
      </c>
      <c r="O149" s="48" t="str">
        <f>VLOOKUP(Table12[[#This Row],[Project number]],split[],2,FALSE)</f>
        <v>Union</v>
      </c>
      <c r="T149">
        <v>36</v>
      </c>
      <c r="U149" s="37"/>
      <c r="Y149" s="48">
        <v>147</v>
      </c>
      <c r="Z149" s="48" t="s">
        <v>161</v>
      </c>
      <c r="AA149" s="48">
        <v>180</v>
      </c>
      <c r="AB149" s="48" t="s">
        <v>402</v>
      </c>
    </row>
    <row r="150" spans="3:28" hidden="1">
      <c r="C150" s="48">
        <v>26</v>
      </c>
      <c r="D150" s="48">
        <v>3</v>
      </c>
      <c r="E150" s="48">
        <v>4</v>
      </c>
      <c r="F150" s="48">
        <v>4</v>
      </c>
      <c r="G150" s="48">
        <v>3</v>
      </c>
      <c r="H150" s="48">
        <v>4</v>
      </c>
      <c r="I150" s="48">
        <v>7</v>
      </c>
      <c r="J150" s="48">
        <v>3.8000000000000003</v>
      </c>
      <c r="K150" s="48" t="str">
        <f>VLOOKUP(Table12[[#This Row],[Project number]],projectlist[],2,FALSE)</f>
        <v>Internal Audit</v>
      </c>
      <c r="L150" s="48">
        <f>VLOOKUP(Table12[[#This Row],[Project number]],projectlist[],3,FALSE)</f>
        <v>10</v>
      </c>
      <c r="O150" s="48" t="str">
        <f>VLOOKUP(Table12[[#This Row],[Project number]],split[],2,FALSE)</f>
        <v>FR</v>
      </c>
      <c r="T150">
        <v>32</v>
      </c>
      <c r="U150" s="36" t="s">
        <v>178</v>
      </c>
      <c r="Y150" s="48">
        <v>148</v>
      </c>
      <c r="Z150" s="48" t="s">
        <v>162</v>
      </c>
      <c r="AA150" s="48">
        <v>6</v>
      </c>
      <c r="AB150" s="48" t="s">
        <v>402</v>
      </c>
    </row>
    <row r="151" spans="3:28" hidden="1">
      <c r="C151" s="48">
        <v>101</v>
      </c>
      <c r="D151" s="48">
        <v>2</v>
      </c>
      <c r="E151" s="48">
        <v>7</v>
      </c>
      <c r="F151" s="48">
        <v>3</v>
      </c>
      <c r="G151" s="48">
        <v>7</v>
      </c>
      <c r="H151" s="48">
        <v>2</v>
      </c>
      <c r="I151" s="48">
        <v>5</v>
      </c>
      <c r="J151" s="48">
        <v>3.8000000000000003</v>
      </c>
      <c r="K151" s="48" t="str">
        <f>VLOOKUP(Table12[[#This Row],[Project number]],projectlist[],2,FALSE)</f>
        <v>Student staff</v>
      </c>
      <c r="L151" s="48">
        <f>VLOOKUP(Table12[[#This Row],[Project number]],projectlist[],3,FALSE)</f>
        <v>26</v>
      </c>
      <c r="O151" s="48" t="str">
        <f>VLOOKUP(Table12[[#This Row],[Project number]],split[],2,FALSE)</f>
        <v>SE</v>
      </c>
      <c r="T151">
        <v>2</v>
      </c>
      <c r="U151" s="37" t="s">
        <v>246</v>
      </c>
      <c r="Y151" s="48">
        <v>149</v>
      </c>
      <c r="Z151" s="48" t="s">
        <v>156</v>
      </c>
      <c r="AA151" s="48">
        <v>120</v>
      </c>
      <c r="AB151" s="48" t="s">
        <v>373</v>
      </c>
    </row>
    <row r="152" spans="3:28" hidden="1">
      <c r="C152" s="48">
        <v>10</v>
      </c>
      <c r="D152" s="48">
        <v>2</v>
      </c>
      <c r="E152" s="48">
        <v>5</v>
      </c>
      <c r="F152" s="48">
        <v>3</v>
      </c>
      <c r="G152" s="48">
        <v>6</v>
      </c>
      <c r="H152" s="48">
        <v>1</v>
      </c>
      <c r="I152" s="48">
        <v>3</v>
      </c>
      <c r="J152" s="48">
        <v>3.8</v>
      </c>
      <c r="K152" s="48" t="str">
        <f>VLOOKUP(Table12[[#This Row],[Project number]],projectlist[],2,FALSE)</f>
        <v>Union Awards - delivery of awards and celebratory event</v>
      </c>
      <c r="L152" s="48">
        <f>VLOOKUP(Table12[[#This Row],[Project number]],projectlist[],3,FALSE)</f>
        <v>10</v>
      </c>
      <c r="N152" s="48" t="s">
        <v>38</v>
      </c>
      <c r="O152" s="48" t="str">
        <f>VLOOKUP(Table12[[#This Row],[Project number]],split[],2,FALSE)</f>
        <v>SE/CS</v>
      </c>
      <c r="Y152" s="48">
        <v>150</v>
      </c>
      <c r="Z152" s="48" t="s">
        <v>151</v>
      </c>
      <c r="AA152" s="48">
        <v>12</v>
      </c>
      <c r="AB152" s="48" t="s">
        <v>370</v>
      </c>
    </row>
    <row r="153" spans="3:28" hidden="1">
      <c r="C153" s="48">
        <v>112</v>
      </c>
      <c r="D153" s="48">
        <v>4</v>
      </c>
      <c r="E153" s="48">
        <v>4</v>
      </c>
      <c r="F153" s="48">
        <v>3</v>
      </c>
      <c r="G153" s="48">
        <v>4</v>
      </c>
      <c r="H153" s="48">
        <v>1</v>
      </c>
      <c r="I153" s="48">
        <v>4</v>
      </c>
      <c r="J153" s="48">
        <v>3.7999999999999994</v>
      </c>
      <c r="K153" s="48" t="str">
        <f>VLOOKUP(Table12[[#This Row],[Project number]],projectlist[],2,FALSE)</f>
        <v>Trips &amp; Tours</v>
      </c>
      <c r="L153" s="48">
        <f>VLOOKUP(Table12[[#This Row],[Project number]],projectlist[],3,FALSE)</f>
        <v>4</v>
      </c>
      <c r="N153" s="48" t="s">
        <v>89</v>
      </c>
      <c r="O153" s="48" t="str">
        <f>VLOOKUP(Table12[[#This Row],[Project number]],split[],2,FALSE)</f>
        <v>SE</v>
      </c>
      <c r="Y153" s="48">
        <v>151</v>
      </c>
      <c r="Z153" s="48" t="s">
        <v>160</v>
      </c>
      <c r="AA153" s="48">
        <v>5</v>
      </c>
      <c r="AB153" s="48" t="s">
        <v>370</v>
      </c>
    </row>
    <row r="154" spans="3:28" hidden="1">
      <c r="C154" s="48">
        <v>102</v>
      </c>
      <c r="D154" s="48">
        <v>2</v>
      </c>
      <c r="E154" s="48">
        <v>4</v>
      </c>
      <c r="F154" s="48">
        <v>3</v>
      </c>
      <c r="G154" s="48">
        <v>7</v>
      </c>
      <c r="H154" s="48">
        <v>2</v>
      </c>
      <c r="I154" s="48">
        <v>3</v>
      </c>
      <c r="J154" s="48">
        <v>3.75</v>
      </c>
      <c r="K154" s="48" t="str">
        <f>VLOOKUP(Table12[[#This Row],[Project number]],projectlist[],2,FALSE)</f>
        <v>Transitions &amp; community &amp; outreach</v>
      </c>
      <c r="L154" s="48">
        <f>VLOOKUP(Table12[[#This Row],[Project number]],projectlist[],3,FALSE)</f>
        <v>26</v>
      </c>
      <c r="N154" s="48" t="s">
        <v>38</v>
      </c>
      <c r="O154" s="48" t="str">
        <f>VLOOKUP(Table12[[#This Row],[Project number]],split[],2,FALSE)</f>
        <v>SE</v>
      </c>
      <c r="Y154" s="48">
        <v>152</v>
      </c>
      <c r="Z154" s="48" t="s">
        <v>141</v>
      </c>
      <c r="AA154" s="48">
        <v>4</v>
      </c>
      <c r="AB154" s="48" t="s">
        <v>370</v>
      </c>
    </row>
    <row r="155" spans="3:28" hidden="1">
      <c r="C155" s="48">
        <v>16</v>
      </c>
      <c r="D155" s="48">
        <v>4</v>
      </c>
      <c r="E155" s="48">
        <v>7</v>
      </c>
      <c r="F155" s="48">
        <v>2</v>
      </c>
      <c r="G155" s="48">
        <v>5</v>
      </c>
      <c r="H155" s="48">
        <v>3</v>
      </c>
      <c r="I155" s="48">
        <v>3</v>
      </c>
      <c r="J155" s="48">
        <v>3.7499999999999996</v>
      </c>
      <c r="K155" s="48" t="str">
        <f>VLOOKUP(Table12[[#This Row],[Project number]],projectlist[],2,FALSE)</f>
        <v>H Bar Relationship - define relationship with College Campus Services</v>
      </c>
      <c r="L155" s="48">
        <f>VLOOKUP(Table12[[#This Row],[Project number]],projectlist[],3,FALSE)</f>
        <v>5</v>
      </c>
      <c r="N155" s="48" t="s">
        <v>38</v>
      </c>
      <c r="O155" s="48" t="str">
        <f>VLOOKUP(Table12[[#This Row],[Project number]],split[],2,FALSE)</f>
        <v>CS</v>
      </c>
      <c r="Y155" s="48">
        <v>153</v>
      </c>
      <c r="Z155" s="48" t="s">
        <v>154</v>
      </c>
      <c r="AA155" s="48">
        <v>12</v>
      </c>
      <c r="AB155" s="48" t="s">
        <v>370</v>
      </c>
    </row>
    <row r="156" spans="3:28" hidden="1">
      <c r="C156" s="48">
        <v>76</v>
      </c>
      <c r="D156" s="48">
        <v>1</v>
      </c>
      <c r="E156" s="48">
        <v>7</v>
      </c>
      <c r="F156" s="48">
        <v>5</v>
      </c>
      <c r="G156" s="48">
        <v>3</v>
      </c>
      <c r="H156" s="48">
        <v>1</v>
      </c>
      <c r="I156" s="48">
        <v>3</v>
      </c>
      <c r="J156" s="48">
        <v>3.7</v>
      </c>
      <c r="K156" s="48" t="str">
        <f>VLOOKUP(Table12[[#This Row],[Project number]],projectlist[],2,FALSE)</f>
        <v>student staff recruitment and induction (Beit Venues)</v>
      </c>
      <c r="L156" s="48">
        <f>VLOOKUP(Table12[[#This Row],[Project number]],projectlist[],3,FALSE)</f>
        <v>12</v>
      </c>
      <c r="N156" s="48" t="s">
        <v>38</v>
      </c>
      <c r="O156" s="48" t="str">
        <f>VLOOKUP(Table12[[#This Row],[Project number]],split[],2,FALSE)</f>
        <v>CS</v>
      </c>
      <c r="Y156" s="48">
        <v>154</v>
      </c>
      <c r="Z156" s="48" t="s">
        <v>153</v>
      </c>
      <c r="AA156" s="48">
        <v>140</v>
      </c>
      <c r="AB156" s="48" t="s">
        <v>370</v>
      </c>
    </row>
    <row r="157" spans="3:28" hidden="1">
      <c r="C157" s="48">
        <v>109</v>
      </c>
      <c r="D157" s="48">
        <v>1</v>
      </c>
      <c r="E157" s="48">
        <v>5</v>
      </c>
      <c r="F157" s="48">
        <v>5</v>
      </c>
      <c r="G157" s="48">
        <v>5</v>
      </c>
      <c r="H157" s="48">
        <v>1</v>
      </c>
      <c r="I157" s="48">
        <v>6</v>
      </c>
      <c r="J157" s="48">
        <v>3.6999999999999997</v>
      </c>
      <c r="K157" s="48" t="str">
        <f>VLOOKUP(Table12[[#This Row],[Project number]],projectlist[],2,FALSE)</f>
        <v>SLARB</v>
      </c>
      <c r="L157" s="48">
        <f>VLOOKUP(Table12[[#This Row],[Project number]],projectlist[],3,FALSE)</f>
        <v>13</v>
      </c>
      <c r="N157" s="48" t="s">
        <v>89</v>
      </c>
      <c r="O157" s="48" t="str">
        <f>VLOOKUP(Table12[[#This Row],[Project number]],split[],2,FALSE)</f>
        <v>SE</v>
      </c>
      <c r="Y157" s="48">
        <v>155</v>
      </c>
      <c r="Z157" s="48" t="s">
        <v>163</v>
      </c>
      <c r="AA157" s="48">
        <v>34.5</v>
      </c>
      <c r="AB157" s="48" t="s">
        <v>370</v>
      </c>
    </row>
    <row r="158" spans="3:28" hidden="1">
      <c r="C158" s="48">
        <v>132</v>
      </c>
      <c r="D158" s="48">
        <v>1</v>
      </c>
      <c r="E158" s="48">
        <v>5</v>
      </c>
      <c r="F158" s="48">
        <v>7</v>
      </c>
      <c r="G158" s="48">
        <v>3</v>
      </c>
      <c r="H158" s="48">
        <v>1</v>
      </c>
      <c r="I158" s="48">
        <v>5</v>
      </c>
      <c r="J158" s="48">
        <v>3.6</v>
      </c>
      <c r="K158" s="48" t="str">
        <f>VLOOKUP(Table12[[#This Row],[Project number]],projectlist[],2,FALSE)</f>
        <v>Governance &amp; Comms Committee</v>
      </c>
      <c r="L158" s="48">
        <f>VLOOKUP(Table12[[#This Row],[Project number]],projectlist[],3,FALSE)</f>
        <v>8</v>
      </c>
      <c r="N158" s="48" t="s">
        <v>51</v>
      </c>
      <c r="O158" s="48" t="str">
        <f>VLOOKUP(Table12[[#This Row],[Project number]],split[],2,FALSE)</f>
        <v>SVC</v>
      </c>
      <c r="Y158" s="48">
        <v>156</v>
      </c>
      <c r="Z158" s="48" t="s">
        <v>155</v>
      </c>
      <c r="AA158" s="48">
        <v>20</v>
      </c>
      <c r="AB158" s="48" t="s">
        <v>373</v>
      </c>
    </row>
    <row r="159" spans="3:28" hidden="1">
      <c r="C159" s="48">
        <v>95</v>
      </c>
      <c r="D159" s="48">
        <v>1</v>
      </c>
      <c r="E159" s="48">
        <v>4</v>
      </c>
      <c r="F159" s="48">
        <v>4</v>
      </c>
      <c r="G159" s="48">
        <v>2</v>
      </c>
      <c r="H159" s="48">
        <v>1</v>
      </c>
      <c r="I159" s="48">
        <v>8</v>
      </c>
      <c r="J159" s="48">
        <v>3.5</v>
      </c>
      <c r="K159" s="48" t="str">
        <f>VLOOKUP(Table12[[#This Row],[Project number]],projectlist[],2,FALSE)</f>
        <v>Rooms….....</v>
      </c>
      <c r="L159" s="48">
        <f>VLOOKUP(Table12[[#This Row],[Project number]],projectlist[],3,FALSE)</f>
        <v>100</v>
      </c>
      <c r="N159" s="48" t="s">
        <v>51</v>
      </c>
      <c r="O159" s="48" t="str">
        <f>VLOOKUP(Table12[[#This Row],[Project number]],split[],2,FALSE)</f>
        <v>SE</v>
      </c>
      <c r="Y159" s="48">
        <v>157</v>
      </c>
      <c r="Z159" s="48" t="s">
        <v>159</v>
      </c>
      <c r="AA159" s="48">
        <v>44</v>
      </c>
      <c r="AB159" s="48" t="s">
        <v>370</v>
      </c>
    </row>
    <row r="160" spans="3:28" hidden="1">
      <c r="C160" s="48">
        <v>107</v>
      </c>
      <c r="D160" s="48">
        <v>2</v>
      </c>
      <c r="E160" s="48">
        <v>4</v>
      </c>
      <c r="F160" s="48">
        <v>3</v>
      </c>
      <c r="G160" s="48">
        <v>6</v>
      </c>
      <c r="H160" s="48">
        <v>1</v>
      </c>
      <c r="I160" s="48">
        <v>3</v>
      </c>
      <c r="J160" s="48">
        <v>3.5</v>
      </c>
      <c r="K160" s="48" t="str">
        <f>VLOOKUP(Table12[[#This Row],[Project number]],projectlist[],2,FALSE)</f>
        <v>RAG</v>
      </c>
      <c r="L160" s="48">
        <f>VLOOKUP(Table12[[#This Row],[Project number]],projectlist[],3,FALSE)</f>
        <v>25</v>
      </c>
      <c r="N160" s="48" t="s">
        <v>86</v>
      </c>
      <c r="O160" s="48" t="str">
        <f>VLOOKUP(Table12[[#This Row],[Project number]],split[],2,FALSE)</f>
        <v>SE</v>
      </c>
      <c r="Y160" s="48">
        <v>158</v>
      </c>
      <c r="Z160" s="48" t="s">
        <v>158</v>
      </c>
      <c r="AA160" s="48">
        <v>100</v>
      </c>
      <c r="AB160" s="48" t="s">
        <v>370</v>
      </c>
    </row>
    <row r="161" spans="3:28" hidden="1">
      <c r="C161" s="48">
        <v>105</v>
      </c>
      <c r="D161" s="48">
        <v>2</v>
      </c>
      <c r="E161" s="48">
        <v>3</v>
      </c>
      <c r="F161" s="48">
        <v>2</v>
      </c>
      <c r="G161" s="48">
        <v>3</v>
      </c>
      <c r="H161" s="48">
        <v>2</v>
      </c>
      <c r="I161" s="48">
        <v>6</v>
      </c>
      <c r="J161" s="48">
        <v>3.3</v>
      </c>
      <c r="K161" s="48" t="str">
        <f>VLOOKUP(Table12[[#This Row],[Project number]],projectlist[],2,FALSE)</f>
        <v>Lifetime membership</v>
      </c>
      <c r="L161" s="48">
        <f>VLOOKUP(Table12[[#This Row],[Project number]],projectlist[],3,FALSE)</f>
        <v>20</v>
      </c>
      <c r="N161" s="48" t="s">
        <v>38</v>
      </c>
      <c r="O161" s="48" t="str">
        <f>VLOOKUP(Table12[[#This Row],[Project number]],split[],2,FALSE)</f>
        <v>SE</v>
      </c>
      <c r="Y161" s="48">
        <v>159</v>
      </c>
      <c r="Z161" s="48" t="s">
        <v>259</v>
      </c>
      <c r="AA161" s="48">
        <v>17</v>
      </c>
      <c r="AB161" s="48" t="s">
        <v>402</v>
      </c>
    </row>
    <row r="162" spans="3:28" hidden="1">
      <c r="C162" s="48">
        <v>95</v>
      </c>
      <c r="D162" s="48">
        <v>1</v>
      </c>
      <c r="E162" s="48">
        <v>4</v>
      </c>
      <c r="F162" s="48">
        <v>4</v>
      </c>
      <c r="G162" s="48">
        <v>2</v>
      </c>
      <c r="H162" s="48">
        <v>1</v>
      </c>
      <c r="I162" s="48">
        <v>8</v>
      </c>
      <c r="J162" s="48">
        <v>2.95</v>
      </c>
      <c r="K162" s="48" t="str">
        <f>VLOOKUP(Table12[[#This Row],[Project number]],projectlist[],2,FALSE)</f>
        <v>Rooms….....</v>
      </c>
      <c r="L162" s="48">
        <f>VLOOKUP(Table12[[#This Row],[Project number]],projectlist[],3,FALSE)</f>
        <v>100</v>
      </c>
      <c r="O162" s="48" t="str">
        <f>VLOOKUP(Table12[[#This Row],[Project number]],split[],2,FALSE)</f>
        <v>SE</v>
      </c>
      <c r="Y162" s="48">
        <v>160</v>
      </c>
      <c r="Z162" s="48" t="s">
        <v>248</v>
      </c>
      <c r="AA162" s="48">
        <v>130</v>
      </c>
      <c r="AB162" s="48" t="s">
        <v>403</v>
      </c>
    </row>
    <row r="163" spans="3:28" hidden="1">
      <c r="C163" s="48">
        <v>105</v>
      </c>
      <c r="D163" s="48">
        <v>2</v>
      </c>
      <c r="E163" s="48">
        <v>3</v>
      </c>
      <c r="F163" s="48">
        <v>2</v>
      </c>
      <c r="G163" s="48">
        <v>3</v>
      </c>
      <c r="H163" s="48">
        <v>2</v>
      </c>
      <c r="I163" s="48">
        <v>6</v>
      </c>
      <c r="J163" s="48">
        <v>2.9000000000000004</v>
      </c>
      <c r="K163" s="48" t="str">
        <f>VLOOKUP(Table12[[#This Row],[Project number]],projectlist[],2,FALSE)</f>
        <v>Lifetime membership</v>
      </c>
      <c r="L163" s="48">
        <f>VLOOKUP(Table12[[#This Row],[Project number]],projectlist[],3,FALSE)</f>
        <v>20</v>
      </c>
      <c r="O163" s="48" t="str">
        <f>VLOOKUP(Table12[[#This Row],[Project number]],split[],2,FALSE)</f>
        <v>SE</v>
      </c>
      <c r="Y163" s="48">
        <v>161</v>
      </c>
      <c r="Z163" s="48" t="s">
        <v>255</v>
      </c>
      <c r="AA163" s="48">
        <v>25</v>
      </c>
      <c r="AB163" s="48" t="s">
        <v>370</v>
      </c>
    </row>
    <row r="164" spans="3:28" hidden="1">
      <c r="C164" s="48">
        <v>111</v>
      </c>
      <c r="D164" s="48">
        <v>2</v>
      </c>
      <c r="E164" s="48">
        <v>2</v>
      </c>
      <c r="F164" s="48">
        <v>2</v>
      </c>
      <c r="G164" s="48">
        <v>2</v>
      </c>
      <c r="H164" s="48">
        <v>1</v>
      </c>
      <c r="I164" s="48">
        <v>10</v>
      </c>
      <c r="J164" s="48">
        <v>2.75</v>
      </c>
      <c r="K164" s="48" t="str">
        <f>VLOOKUP(Table12[[#This Row],[Project number]],projectlist[],2,FALSE)</f>
        <v>CSP Sponsorship</v>
      </c>
      <c r="L164" s="48">
        <f>VLOOKUP(Table12[[#This Row],[Project number]],projectlist[],3,FALSE)</f>
        <v>9</v>
      </c>
      <c r="N164" s="48" t="s">
        <v>38</v>
      </c>
      <c r="O164" s="48" t="str">
        <f>VLOOKUP(Table12[[#This Row],[Project number]],split[],2,FALSE)</f>
        <v>SE</v>
      </c>
    </row>
    <row r="165" spans="3:28" hidden="1">
      <c r="C165" s="48">
        <v>114</v>
      </c>
      <c r="D165" s="48">
        <v>2</v>
      </c>
      <c r="E165" s="48">
        <v>2</v>
      </c>
      <c r="F165" s="48">
        <v>2</v>
      </c>
      <c r="G165" s="48">
        <v>5</v>
      </c>
      <c r="H165" s="48">
        <v>1</v>
      </c>
      <c r="I165" s="48">
        <v>2</v>
      </c>
      <c r="J165" s="48">
        <v>2.5499999999999998</v>
      </c>
      <c r="K165" s="48" t="str">
        <f>VLOOKUP(Table12[[#This Row],[Project number]],projectlist[],2,FALSE)</f>
        <v>Volunteer led projects</v>
      </c>
      <c r="L165" s="48">
        <f>VLOOKUP(Table12[[#This Row],[Project number]],projectlist[],3,FALSE)</f>
        <v>4</v>
      </c>
      <c r="N165" s="48" t="s">
        <v>86</v>
      </c>
      <c r="O165" s="48" t="str">
        <f>VLOOKUP(Table12[[#This Row],[Project number]],split[],2,FALSE)</f>
        <v>SE</v>
      </c>
    </row>
    <row r="166" spans="3:28" hidden="1">
      <c r="C166" s="48">
        <v>113</v>
      </c>
      <c r="D166" s="48">
        <v>1</v>
      </c>
      <c r="E166" s="48">
        <v>1</v>
      </c>
      <c r="F166" s="48">
        <v>4</v>
      </c>
      <c r="G166" s="48">
        <v>1</v>
      </c>
      <c r="H166" s="48">
        <v>1</v>
      </c>
      <c r="I166" s="48">
        <v>1</v>
      </c>
      <c r="J166" s="48">
        <v>1.6</v>
      </c>
      <c r="K166" s="48" t="str">
        <f>VLOOKUP(Table12[[#This Row],[Project number]],projectlist[],2,FALSE)</f>
        <v xml:space="preserve">Community service </v>
      </c>
      <c r="L166" s="48">
        <f>VLOOKUP(Table12[[#This Row],[Project number]],projectlist[],3,FALSE)</f>
        <v>4</v>
      </c>
      <c r="N166" s="48" t="s">
        <v>86</v>
      </c>
      <c r="O166" s="48" t="str">
        <f>VLOOKUP(Table12[[#This Row],[Project number]],split[],2,FALSE)</f>
        <v>SE</v>
      </c>
    </row>
    <row r="167" spans="3:28" hidden="1">
      <c r="C167" s="48">
        <v>90</v>
      </c>
      <c r="D167" s="48">
        <v>1</v>
      </c>
      <c r="E167" s="48">
        <v>2</v>
      </c>
      <c r="F167" s="48">
        <v>1</v>
      </c>
      <c r="G167" s="48">
        <v>2</v>
      </c>
      <c r="H167" s="48">
        <v>2</v>
      </c>
      <c r="I167" s="48">
        <v>1</v>
      </c>
      <c r="J167" s="48">
        <v>1.5500000000000003</v>
      </c>
      <c r="K167" s="48" t="str">
        <f>VLOOKUP(Table12[[#This Row],[Project number]],projectlist[],2,FALSE)</f>
        <v>ICXP</v>
      </c>
      <c r="L167" s="48">
        <f>VLOOKUP(Table12[[#This Row],[Project number]],projectlist[],3,FALSE)</f>
        <v>4</v>
      </c>
      <c r="N167" s="48" t="s">
        <v>86</v>
      </c>
      <c r="O167" s="48" t="str">
        <f>VLOOKUP(Table12[[#This Row],[Project number]],split[],2,FALSE)</f>
        <v>SE</v>
      </c>
    </row>
    <row r="168" spans="3:28" hidden="1">
      <c r="D168" s="48">
        <v>6</v>
      </c>
      <c r="E168" s="48">
        <v>6</v>
      </c>
      <c r="F168" s="48">
        <v>6</v>
      </c>
      <c r="G168" s="48">
        <v>3</v>
      </c>
      <c r="H168" s="48">
        <v>10</v>
      </c>
      <c r="I168" s="48">
        <v>5</v>
      </c>
      <c r="K168" s="51" t="s">
        <v>263</v>
      </c>
      <c r="L168" s="51" t="e">
        <f>VLOOKUP(Table12[[#This Row],[Project number]],projectlist[],3,FALSE)</f>
        <v>#N/A</v>
      </c>
      <c r="M168" s="51"/>
      <c r="N168" s="48" t="s">
        <v>38</v>
      </c>
      <c r="O168" s="48" t="s">
        <v>246</v>
      </c>
    </row>
    <row r="169" spans="3:28" hidden="1">
      <c r="D169" s="48">
        <v>7</v>
      </c>
      <c r="E169" s="48">
        <v>8</v>
      </c>
      <c r="F169" s="48">
        <v>7</v>
      </c>
      <c r="G169" s="48">
        <v>7</v>
      </c>
      <c r="H169" s="48">
        <v>3</v>
      </c>
      <c r="I169" s="48">
        <v>6</v>
      </c>
      <c r="K169" s="51" t="s">
        <v>266</v>
      </c>
      <c r="L169" s="51" t="e">
        <f>VLOOKUP(Table12[[#This Row],[Project number]],projectlist[],3,FALSE)</f>
        <v>#N/A</v>
      </c>
      <c r="M169" s="51"/>
      <c r="N169" s="48" t="s">
        <v>51</v>
      </c>
      <c r="O169" s="48" t="s">
        <v>246</v>
      </c>
    </row>
    <row r="170" spans="3:28" hidden="1">
      <c r="K170" s="51" t="s">
        <v>268</v>
      </c>
      <c r="L170" s="51" t="e">
        <f>VLOOKUP(Table12[[#This Row],[Project number]],projectlist[],3,FALSE)</f>
        <v>#N/A</v>
      </c>
      <c r="M170" s="51"/>
      <c r="N170" s="48" t="s">
        <v>38</v>
      </c>
      <c r="O170" s="48" t="s">
        <v>246</v>
      </c>
    </row>
    <row r="171" spans="3:28">
      <c r="K171" s="51" t="s">
        <v>269</v>
      </c>
      <c r="L171" s="51" t="e">
        <f>VLOOKUP(Table12[[#This Row],[Project number]],projectlist[],3,FALSE)</f>
        <v>#N/A</v>
      </c>
      <c r="M171" s="51"/>
      <c r="N171" s="48" t="s">
        <v>17</v>
      </c>
      <c r="O171" s="48" t="s">
        <v>246</v>
      </c>
    </row>
    <row r="172" spans="3:28" hidden="1">
      <c r="K172" s="51" t="s">
        <v>270</v>
      </c>
      <c r="L172" s="51" t="e">
        <f>VLOOKUP(Table12[[#This Row],[Project number]],projectlist[],3,FALSE)</f>
        <v>#N/A</v>
      </c>
      <c r="M172" s="51"/>
      <c r="N172" s="48" t="s">
        <v>51</v>
      </c>
      <c r="O172" s="48" t="s">
        <v>246</v>
      </c>
    </row>
    <row r="173" spans="3:28" hidden="1">
      <c r="K173" s="51" t="s">
        <v>272</v>
      </c>
      <c r="L173" s="51" t="e">
        <f>VLOOKUP(Table12[[#This Row],[Project number]],projectlist[],3,FALSE)</f>
        <v>#N/A</v>
      </c>
      <c r="M173" s="51"/>
      <c r="N173" s="48" t="s">
        <v>38</v>
      </c>
      <c r="O173" s="48" t="s">
        <v>246</v>
      </c>
    </row>
    <row r="174" spans="3:28" hidden="1">
      <c r="K174" s="51" t="s">
        <v>273</v>
      </c>
      <c r="L174" s="51" t="e">
        <f>VLOOKUP(Table12[[#This Row],[Project number]],projectlist[],3,FALSE)</f>
        <v>#N/A</v>
      </c>
      <c r="M174" s="51"/>
      <c r="O174" s="48" t="s">
        <v>246</v>
      </c>
    </row>
    <row r="175" spans="3:28" hidden="1">
      <c r="K175" s="51" t="s">
        <v>274</v>
      </c>
      <c r="L175" s="51" t="e">
        <f>VLOOKUP(Table12[[#This Row],[Project number]],projectlist[],3,FALSE)</f>
        <v>#N/A</v>
      </c>
      <c r="M175" s="51"/>
      <c r="N175" s="48" t="s">
        <v>237</v>
      </c>
      <c r="O175" s="48" t="s">
        <v>246</v>
      </c>
    </row>
    <row r="176" spans="3:28" hidden="1">
      <c r="K176" s="51" t="s">
        <v>275</v>
      </c>
      <c r="L176" s="51" t="e">
        <f>VLOOKUP(Table12[[#This Row],[Project number]],projectlist[],3,FALSE)</f>
        <v>#N/A</v>
      </c>
      <c r="M176" s="51"/>
      <c r="N176" s="48" t="s">
        <v>38</v>
      </c>
      <c r="O176" s="48" t="s">
        <v>246</v>
      </c>
    </row>
    <row r="177" spans="11:15" hidden="1">
      <c r="K177" s="51" t="s">
        <v>276</v>
      </c>
      <c r="L177" s="51" t="e">
        <f>VLOOKUP(Table12[[#This Row],[Project number]],projectlist[],3,FALSE)</f>
        <v>#N/A</v>
      </c>
      <c r="M177" s="51"/>
      <c r="O177" s="48" t="s">
        <v>246</v>
      </c>
    </row>
    <row r="178" spans="11:15" hidden="1">
      <c r="K178" s="51" t="s">
        <v>277</v>
      </c>
      <c r="L178" s="51" t="e">
        <f>VLOOKUP(Table12[[#This Row],[Project number]],projectlist[],3,FALSE)</f>
        <v>#N/A</v>
      </c>
      <c r="M178" s="51"/>
      <c r="N178" s="48" t="s">
        <v>138</v>
      </c>
      <c r="O178" s="48" t="s">
        <v>246</v>
      </c>
    </row>
    <row r="179" spans="11:15" hidden="1">
      <c r="K179" s="51" t="s">
        <v>278</v>
      </c>
      <c r="L179" s="51" t="e">
        <f>VLOOKUP(Table12[[#This Row],[Project number]],projectlist[],3,FALSE)</f>
        <v>#N/A</v>
      </c>
      <c r="M179" s="51"/>
      <c r="N179" s="48" t="s">
        <v>237</v>
      </c>
      <c r="O179" s="48" t="s">
        <v>246</v>
      </c>
    </row>
    <row r="180" spans="11:15" hidden="1">
      <c r="K180" s="51" t="s">
        <v>280</v>
      </c>
      <c r="L180" s="51" t="e">
        <f>VLOOKUP(Table12[[#This Row],[Project number]],projectlist[],3,FALSE)</f>
        <v>#N/A</v>
      </c>
      <c r="M180" s="51"/>
      <c r="N180" s="48" t="s">
        <v>38</v>
      </c>
      <c r="O180" s="48" t="s">
        <v>246</v>
      </c>
    </row>
    <row r="181" spans="11:15" hidden="1">
      <c r="K181" s="51" t="s">
        <v>281</v>
      </c>
      <c r="L181" s="51" t="e">
        <f>VLOOKUP(Table12[[#This Row],[Project number]],projectlist[],3,FALSE)</f>
        <v>#N/A</v>
      </c>
      <c r="M181" s="51"/>
      <c r="O181" s="48" t="s">
        <v>246</v>
      </c>
    </row>
    <row r="182" spans="11:15" hidden="1">
      <c r="K182" s="51" t="s">
        <v>282</v>
      </c>
      <c r="L182" s="51" t="e">
        <f>VLOOKUP(Table12[[#This Row],[Project number]],projectlist[],3,FALSE)</f>
        <v>#N/A</v>
      </c>
      <c r="M182" s="51"/>
      <c r="N182" s="48" t="s">
        <v>38</v>
      </c>
      <c r="O182" s="48" t="s">
        <v>246</v>
      </c>
    </row>
    <row r="183" spans="11:15" hidden="1">
      <c r="K183" s="51" t="s">
        <v>283</v>
      </c>
      <c r="L183" s="51" t="e">
        <f>VLOOKUP(Table12[[#This Row],[Project number]],projectlist[],3,FALSE)</f>
        <v>#N/A</v>
      </c>
      <c r="M183" s="51"/>
      <c r="N183" s="48" t="s">
        <v>86</v>
      </c>
      <c r="O183" s="48" t="s">
        <v>246</v>
      </c>
    </row>
    <row r="184" spans="11:15" hidden="1">
      <c r="K184" s="51" t="s">
        <v>284</v>
      </c>
      <c r="L184" s="51" t="e">
        <f>VLOOKUP(Table12[[#This Row],[Project number]],projectlist[],3,FALSE)</f>
        <v>#N/A</v>
      </c>
      <c r="M184" s="51"/>
      <c r="N184" s="48" t="s">
        <v>138</v>
      </c>
      <c r="O184" s="48" t="s">
        <v>246</v>
      </c>
    </row>
    <row r="185" spans="11:15" hidden="1">
      <c r="K185" s="51" t="s">
        <v>285</v>
      </c>
      <c r="L185" s="51" t="e">
        <f>VLOOKUP(Table12[[#This Row],[Project number]],projectlist[],3,FALSE)</f>
        <v>#N/A</v>
      </c>
      <c r="M185" s="51"/>
      <c r="N185" s="48" t="s">
        <v>237</v>
      </c>
      <c r="O185" s="48" t="s">
        <v>246</v>
      </c>
    </row>
    <row r="186" spans="11:15" hidden="1">
      <c r="K186" s="51" t="s">
        <v>286</v>
      </c>
      <c r="L186" s="51" t="e">
        <f>VLOOKUP(Table12[[#This Row],[Project number]],projectlist[],3,FALSE)</f>
        <v>#N/A</v>
      </c>
      <c r="M186" s="51"/>
      <c r="N186" s="48" t="s">
        <v>81</v>
      </c>
      <c r="O186" s="48" t="s">
        <v>246</v>
      </c>
    </row>
    <row r="187" spans="11:15" hidden="1">
      <c r="K187" s="51" t="s">
        <v>287</v>
      </c>
      <c r="L187" s="51" t="e">
        <f>VLOOKUP(Table12[[#This Row],[Project number]],projectlist[],3,FALSE)</f>
        <v>#N/A</v>
      </c>
      <c r="M187" s="51"/>
      <c r="N187" s="48" t="s">
        <v>237</v>
      </c>
      <c r="O187" s="48" t="s">
        <v>246</v>
      </c>
    </row>
    <row r="188" spans="11:15" hidden="1">
      <c r="K188" s="51" t="s">
        <v>288</v>
      </c>
      <c r="L188" s="51" t="e">
        <f>VLOOKUP(Table12[[#This Row],[Project number]],projectlist[],3,FALSE)</f>
        <v>#N/A</v>
      </c>
      <c r="M188" s="51"/>
      <c r="N188" s="48" t="s">
        <v>38</v>
      </c>
      <c r="O188" s="48" t="s">
        <v>246</v>
      </c>
    </row>
    <row r="189" spans="11:15" hidden="1">
      <c r="K189" s="51" t="s">
        <v>289</v>
      </c>
      <c r="L189" s="51" t="e">
        <f>VLOOKUP(Table12[[#This Row],[Project number]],projectlist[],3,FALSE)</f>
        <v>#N/A</v>
      </c>
      <c r="M189" s="51"/>
      <c r="N189" s="48" t="s">
        <v>290</v>
      </c>
      <c r="O189" s="48" t="s">
        <v>246</v>
      </c>
    </row>
    <row r="190" spans="11:15" hidden="1">
      <c r="K190" s="51" t="s">
        <v>291</v>
      </c>
      <c r="L190" s="51" t="e">
        <f>VLOOKUP(Table12[[#This Row],[Project number]],projectlist[],3,FALSE)</f>
        <v>#N/A</v>
      </c>
      <c r="M190" s="51"/>
      <c r="N190" s="48" t="s">
        <v>86</v>
      </c>
      <c r="O190" s="48" t="s">
        <v>246</v>
      </c>
    </row>
    <row r="191" spans="11:15" hidden="1">
      <c r="K191" s="51" t="s">
        <v>292</v>
      </c>
      <c r="L191" s="51" t="e">
        <f>VLOOKUP(Table12[[#This Row],[Project number]],projectlist[],3,FALSE)</f>
        <v>#N/A</v>
      </c>
      <c r="M191" s="51"/>
      <c r="N191" s="48" t="s">
        <v>38</v>
      </c>
      <c r="O191" s="48" t="s">
        <v>246</v>
      </c>
    </row>
    <row r="192" spans="11:15" hidden="1">
      <c r="K192" s="51" t="s">
        <v>293</v>
      </c>
      <c r="L192" s="51" t="e">
        <f>VLOOKUP(Table12[[#This Row],[Project number]],projectlist[],3,FALSE)</f>
        <v>#N/A</v>
      </c>
      <c r="M192" s="51"/>
      <c r="N192" s="48" t="s">
        <v>294</v>
      </c>
      <c r="O192" s="48" t="s">
        <v>246</v>
      </c>
    </row>
    <row r="193" spans="11:15" hidden="1">
      <c r="K193" s="53" t="s">
        <v>344</v>
      </c>
      <c r="L193" s="51" t="e">
        <f>VLOOKUP(Table12[[#This Row],[Project number]],projectlist[],3,FALSE)</f>
        <v>#N/A</v>
      </c>
      <c r="M193" s="51"/>
      <c r="N193" s="48" t="s">
        <v>345</v>
      </c>
      <c r="O193" s="48" t="s">
        <v>300</v>
      </c>
    </row>
    <row r="194" spans="11:15" hidden="1">
      <c r="K194" s="53" t="s">
        <v>295</v>
      </c>
      <c r="L194" s="51" t="e">
        <f>VLOOKUP(Table12[[#This Row],[Project number]],projectlist[],3,FALSE)</f>
        <v>#N/A</v>
      </c>
      <c r="M194" s="51"/>
      <c r="N194" s="48" t="s">
        <v>51</v>
      </c>
      <c r="O194" s="48" t="s">
        <v>246</v>
      </c>
    </row>
    <row r="195" spans="11:15" hidden="1">
      <c r="K195" s="53" t="s">
        <v>348</v>
      </c>
      <c r="L195" s="51" t="e">
        <f>VLOOKUP(Table12[[#This Row],[Project number]],projectlist[],3,FALSE)</f>
        <v>#N/A</v>
      </c>
      <c r="M195" s="51"/>
      <c r="N195" s="48" t="s">
        <v>349</v>
      </c>
      <c r="O195" s="48" t="s">
        <v>300</v>
      </c>
    </row>
    <row r="196" spans="11:15" hidden="1">
      <c r="K196" s="53" t="s">
        <v>350</v>
      </c>
      <c r="L196" s="51" t="e">
        <f>VLOOKUP(Table12[[#This Row],[Project number]],projectlist[],3,FALSE)</f>
        <v>#N/A</v>
      </c>
      <c r="M196" s="51"/>
      <c r="N196" s="48" t="s">
        <v>38</v>
      </c>
      <c r="O196" s="48" t="s">
        <v>300</v>
      </c>
    </row>
    <row r="197" spans="11:15" hidden="1">
      <c r="K197" s="53" t="s">
        <v>351</v>
      </c>
      <c r="L197" s="51" t="e">
        <f>VLOOKUP(Table12[[#This Row],[Project number]],projectlist[],3,FALSE)</f>
        <v>#N/A</v>
      </c>
      <c r="M197" s="51"/>
      <c r="N197" s="48" t="s">
        <v>38</v>
      </c>
      <c r="O197" s="48" t="s">
        <v>300</v>
      </c>
    </row>
    <row r="198" spans="11:15">
      <c r="K198" s="53" t="s">
        <v>120</v>
      </c>
      <c r="L198" s="51" t="e">
        <f>VLOOKUP(Table12[[#This Row],[Project number]],projectlist[],3,FALSE)</f>
        <v>#N/A</v>
      </c>
      <c r="M198" s="51"/>
      <c r="N198" s="48" t="s">
        <v>17</v>
      </c>
      <c r="O198" s="48" t="s">
        <v>23</v>
      </c>
    </row>
    <row r="199" spans="11:15" hidden="1">
      <c r="K199" s="53" t="s">
        <v>137</v>
      </c>
      <c r="L199" s="51" t="e">
        <f>VLOOKUP(Table12[[#This Row],[Project number]],projectlist[],3,FALSE)</f>
        <v>#N/A</v>
      </c>
      <c r="M199" s="51"/>
      <c r="N199" s="48" t="s">
        <v>138</v>
      </c>
      <c r="O199" s="48" t="s">
        <v>135</v>
      </c>
    </row>
    <row r="200" spans="11:15" hidden="1">
      <c r="K200" s="53" t="s">
        <v>231</v>
      </c>
      <c r="L200" s="51" t="e">
        <f>VLOOKUP(Table12[[#This Row],[Project number]],projectlist[],3,FALSE)</f>
        <v>#N/A</v>
      </c>
      <c r="M200" s="51"/>
      <c r="N200" s="48" t="s">
        <v>138</v>
      </c>
      <c r="O200" s="48" t="s">
        <v>178</v>
      </c>
    </row>
    <row r="201" spans="11:15" hidden="1">
      <c r="K201" s="53" t="s">
        <v>296</v>
      </c>
      <c r="L201" s="51" t="e">
        <f>VLOOKUP(Table12[[#This Row],[Project number]],projectlist[],3,FALSE)</f>
        <v>#N/A</v>
      </c>
      <c r="M201" s="51"/>
      <c r="N201" s="48" t="s">
        <v>38</v>
      </c>
      <c r="O201" s="48" t="s">
        <v>246</v>
      </c>
    </row>
    <row r="202" spans="11:15" hidden="1">
      <c r="K202" s="53" t="s">
        <v>233</v>
      </c>
      <c r="L202" s="51" t="e">
        <f>VLOOKUP(Table12[[#This Row],[Project number]],projectlist[],3,FALSE)</f>
        <v>#N/A</v>
      </c>
      <c r="M202" s="51"/>
      <c r="N202" s="48" t="s">
        <v>234</v>
      </c>
      <c r="O202" s="48" t="s">
        <v>178</v>
      </c>
    </row>
    <row r="203" spans="11:15" hidden="1">
      <c r="K203" s="53" t="s">
        <v>170</v>
      </c>
      <c r="L203" s="51" t="e">
        <f>VLOOKUP(Table12[[#This Row],[Project number]],projectlist[],3,FALSE)</f>
        <v>#N/A</v>
      </c>
      <c r="M203" s="51"/>
      <c r="N203" s="48" t="s">
        <v>38</v>
      </c>
      <c r="O203" s="48" t="s">
        <v>135</v>
      </c>
    </row>
    <row r="204" spans="11:15" hidden="1">
      <c r="K204" s="53" t="s">
        <v>165</v>
      </c>
      <c r="L204" s="51" t="e">
        <f>VLOOKUP(Table12[[#This Row],[Project number]],projectlist[],3,FALSE)</f>
        <v>#N/A</v>
      </c>
      <c r="M204" s="51"/>
      <c r="N204" s="48" t="s">
        <v>38</v>
      </c>
      <c r="O204" s="48" t="s">
        <v>135</v>
      </c>
    </row>
    <row r="205" spans="11:15" hidden="1">
      <c r="K205" s="53" t="s">
        <v>236</v>
      </c>
      <c r="L205" s="51" t="e">
        <f>VLOOKUP(Table12[[#This Row],[Project number]],projectlist[],3,FALSE)</f>
        <v>#N/A</v>
      </c>
      <c r="M205" s="51"/>
      <c r="N205" s="48" t="s">
        <v>237</v>
      </c>
      <c r="O205" s="48" t="s">
        <v>178</v>
      </c>
    </row>
    <row r="206" spans="11:15" hidden="1">
      <c r="K206" s="53" t="s">
        <v>352</v>
      </c>
      <c r="L206" s="51" t="e">
        <f>VLOOKUP(Table12[[#This Row],[Project number]],projectlist[],3,FALSE)</f>
        <v>#N/A</v>
      </c>
      <c r="M206" s="51"/>
      <c r="N206" s="48" t="s">
        <v>38</v>
      </c>
      <c r="O206" s="48" t="s">
        <v>300</v>
      </c>
    </row>
    <row r="207" spans="11:15" hidden="1">
      <c r="K207" s="53" t="s">
        <v>353</v>
      </c>
      <c r="L207" s="51" t="e">
        <f>VLOOKUP(Table12[[#This Row],[Project number]],projectlist[],3,FALSE)</f>
        <v>#N/A</v>
      </c>
      <c r="M207" s="51"/>
      <c r="N207" s="48" t="s">
        <v>51</v>
      </c>
      <c r="O207" s="48" t="s">
        <v>300</v>
      </c>
    </row>
    <row r="208" spans="11:15" hidden="1">
      <c r="K208" s="53" t="s">
        <v>238</v>
      </c>
      <c r="L208" s="51" t="e">
        <f>VLOOKUP(Table12[[#This Row],[Project number]],projectlist[],3,FALSE)</f>
        <v>#N/A</v>
      </c>
      <c r="M208" s="51"/>
      <c r="N208" s="48" t="s">
        <v>38</v>
      </c>
      <c r="O208" s="48" t="s">
        <v>178</v>
      </c>
    </row>
    <row r="209" spans="11:15" hidden="1">
      <c r="K209" s="53" t="s">
        <v>121</v>
      </c>
      <c r="L209" s="51" t="e">
        <f>VLOOKUP(Table12[[#This Row],[Project number]],projectlist[],3,FALSE)</f>
        <v>#N/A</v>
      </c>
      <c r="M209" s="51"/>
      <c r="O209" s="48" t="s">
        <v>23</v>
      </c>
    </row>
    <row r="210" spans="11:15" hidden="1">
      <c r="K210" s="53" t="s">
        <v>239</v>
      </c>
      <c r="L210" s="51" t="e">
        <f>VLOOKUP(Table12[[#This Row],[Project number]],projectlist[],3,FALSE)</f>
        <v>#N/A</v>
      </c>
      <c r="M210" s="51"/>
      <c r="N210" s="48" t="s">
        <v>86</v>
      </c>
      <c r="O210" s="48" t="s">
        <v>178</v>
      </c>
    </row>
    <row r="211" spans="11:15" hidden="1">
      <c r="K211" s="53" t="s">
        <v>175</v>
      </c>
      <c r="L211" s="51" t="e">
        <f>VLOOKUP(Table12[[#This Row],[Project number]],projectlist[],3,FALSE)</f>
        <v>#N/A</v>
      </c>
      <c r="M211" s="51"/>
      <c r="O211" s="48" t="s">
        <v>135</v>
      </c>
    </row>
  </sheetData>
  <pageMargins left="0.7" right="0.7" top="0.75" bottom="0.75" header="0.3" footer="0.3"/>
  <pageSetup paperSize="8" scale="46" orientation="landscape"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J153"/>
  <sheetViews>
    <sheetView topLeftCell="L117" zoomScale="80" zoomScaleNormal="80" workbookViewId="0">
      <selection activeCell="AI4" sqref="AI4:AJ153"/>
    </sheetView>
  </sheetViews>
  <sheetFormatPr defaultRowHeight="15"/>
  <cols>
    <col min="1" max="2" width="9.140625" customWidth="1"/>
    <col min="3" max="3" width="15.140625" customWidth="1"/>
    <col min="4" max="5" width="9" customWidth="1"/>
    <col min="6" max="6" width="15.85546875" customWidth="1"/>
    <col min="7" max="7" width="9" customWidth="1"/>
    <col min="8" max="8" width="12" customWidth="1"/>
    <col min="9" max="9" width="9" customWidth="1"/>
    <col min="10" max="10" width="12.85546875" customWidth="1"/>
    <col min="11" max="11" width="56.85546875" customWidth="1"/>
    <col min="12" max="12" width="9.140625" customWidth="1"/>
    <col min="13" max="13" width="70.42578125" customWidth="1"/>
    <col min="14" max="14" width="17" customWidth="1"/>
    <col min="15" max="15" width="16.85546875" customWidth="1"/>
    <col min="16" max="18" width="9.140625" customWidth="1"/>
    <col min="19" max="19" width="15.42578125" customWidth="1"/>
    <col min="20" max="20" width="23.7109375" customWidth="1"/>
    <col min="21" max="31" width="9.140625" customWidth="1"/>
  </cols>
  <sheetData>
    <row r="1" spans="2:36">
      <c r="C1" t="s">
        <v>0</v>
      </c>
      <c r="D1" t="s">
        <v>1</v>
      </c>
      <c r="E1" t="s">
        <v>2</v>
      </c>
      <c r="F1" t="s">
        <v>3</v>
      </c>
      <c r="G1" t="s">
        <v>4</v>
      </c>
      <c r="H1" t="s">
        <v>5</v>
      </c>
      <c r="I1" t="s">
        <v>6</v>
      </c>
      <c r="J1" t="s">
        <v>7</v>
      </c>
      <c r="K1" t="s">
        <v>8</v>
      </c>
      <c r="L1" t="s">
        <v>9</v>
      </c>
      <c r="M1" t="s">
        <v>363</v>
      </c>
      <c r="N1" t="s">
        <v>404</v>
      </c>
      <c r="O1" t="s">
        <v>405</v>
      </c>
      <c r="S1" t="s">
        <v>362</v>
      </c>
      <c r="T1" t="s">
        <v>364</v>
      </c>
      <c r="U1" t="s">
        <v>365</v>
      </c>
      <c r="V1" t="s">
        <v>366</v>
      </c>
    </row>
    <row r="2" spans="2:36">
      <c r="B2" s="36" t="s">
        <v>178</v>
      </c>
      <c r="C2">
        <v>28</v>
      </c>
      <c r="D2">
        <v>7</v>
      </c>
      <c r="E2">
        <v>7</v>
      </c>
      <c r="F2">
        <v>7</v>
      </c>
      <c r="G2">
        <v>6</v>
      </c>
      <c r="H2">
        <v>2</v>
      </c>
      <c r="I2">
        <v>7</v>
      </c>
      <c r="J2">
        <v>6.5500000000000007</v>
      </c>
      <c r="K2" t="str">
        <f>VLOOKUP(Table2[[#This Row],[Project number]],Table3[],2,FALSE)</f>
        <v xml:space="preserve"> ICU office - review space use and requirements</v>
      </c>
      <c r="L2">
        <f>VLOOKUP(Table2[[#This Row],[Project number]],Table3[],3,FALSE)</f>
        <v>25.5</v>
      </c>
      <c r="M2" t="s">
        <v>178</v>
      </c>
      <c r="S2">
        <v>28</v>
      </c>
      <c r="T2" t="s">
        <v>297</v>
      </c>
      <c r="U2">
        <v>25.5</v>
      </c>
      <c r="V2" t="s">
        <v>370</v>
      </c>
    </row>
    <row r="3" spans="2:36">
      <c r="B3" s="37" t="s">
        <v>178</v>
      </c>
      <c r="C3">
        <v>8</v>
      </c>
      <c r="D3">
        <v>7</v>
      </c>
      <c r="E3">
        <v>6</v>
      </c>
      <c r="F3">
        <v>2</v>
      </c>
      <c r="G3">
        <v>8</v>
      </c>
      <c r="H3">
        <v>1</v>
      </c>
      <c r="I3">
        <v>4</v>
      </c>
      <c r="J3">
        <v>5.6</v>
      </c>
      <c r="K3" t="str">
        <f>VLOOKUP(Table2[[#This Row],[Project number]],Table3[],2,FALSE)</f>
        <v>Academic Representation - review of network and roles</v>
      </c>
      <c r="L3">
        <f>VLOOKUP(Table2[[#This Row],[Project number]],Table3[],3,FALSE)</f>
        <v>0</v>
      </c>
      <c r="M3" t="s">
        <v>178</v>
      </c>
      <c r="S3">
        <v>8</v>
      </c>
      <c r="T3" t="s">
        <v>222</v>
      </c>
      <c r="V3" t="s">
        <v>371</v>
      </c>
    </row>
    <row r="4" spans="2:36">
      <c r="B4" s="36" t="s">
        <v>300</v>
      </c>
      <c r="C4">
        <v>14</v>
      </c>
      <c r="D4">
        <v>2</v>
      </c>
      <c r="E4">
        <v>2</v>
      </c>
      <c r="F4">
        <v>7</v>
      </c>
      <c r="G4">
        <v>3</v>
      </c>
      <c r="H4">
        <v>10</v>
      </c>
      <c r="I4">
        <v>8</v>
      </c>
      <c r="J4">
        <v>6.75</v>
      </c>
      <c r="K4" t="str">
        <f>VLOOKUP(Table2[[#This Row],[Project number]],Table3[],2,FALSE)</f>
        <v>BBC Proms - income generation</v>
      </c>
      <c r="L4">
        <f>VLOOKUP(Table2[[#This Row],[Project number]],Table3[],3,FALSE)</f>
        <v>0</v>
      </c>
      <c r="M4" t="s">
        <v>300</v>
      </c>
      <c r="S4">
        <v>14</v>
      </c>
      <c r="T4" t="s">
        <v>311</v>
      </c>
      <c r="V4" t="s">
        <v>369</v>
      </c>
      <c r="AI4" t="s">
        <v>363</v>
      </c>
      <c r="AJ4" t="s">
        <v>362</v>
      </c>
    </row>
    <row r="5" spans="2:36">
      <c r="B5" s="37" t="s">
        <v>135</v>
      </c>
      <c r="C5">
        <v>6</v>
      </c>
      <c r="D5">
        <v>5</v>
      </c>
      <c r="E5">
        <v>6</v>
      </c>
      <c r="F5">
        <v>3</v>
      </c>
      <c r="G5">
        <v>2</v>
      </c>
      <c r="H5">
        <v>7</v>
      </c>
      <c r="I5">
        <v>7</v>
      </c>
      <c r="J5">
        <v>5.3000000000000007</v>
      </c>
      <c r="K5" t="str">
        <f>VLOOKUP(Table2[[#This Row],[Project number]],Table3[],2,FALSE)</f>
        <v>Concert Hall - Refurbish and modernise (phase 1 - June 19 or 20)</v>
      </c>
      <c r="L5">
        <f>VLOOKUP(Table2[[#This Row],[Project number]],Table3[],3,FALSE)</f>
        <v>70</v>
      </c>
      <c r="M5" t="s">
        <v>135</v>
      </c>
      <c r="S5">
        <v>44</v>
      </c>
      <c r="T5" s="52" t="s">
        <v>344</v>
      </c>
      <c r="AI5" t="s">
        <v>300</v>
      </c>
      <c r="AJ5">
        <v>63</v>
      </c>
    </row>
    <row r="6" spans="2:36">
      <c r="B6" s="36" t="s">
        <v>300</v>
      </c>
      <c r="C6">
        <v>24</v>
      </c>
      <c r="D6">
        <v>8</v>
      </c>
      <c r="E6">
        <v>5</v>
      </c>
      <c r="F6">
        <v>4</v>
      </c>
      <c r="G6">
        <v>6</v>
      </c>
      <c r="H6">
        <v>8</v>
      </c>
      <c r="I6">
        <v>5</v>
      </c>
      <c r="J6">
        <v>6.05</v>
      </c>
      <c r="K6" t="str">
        <f>VLOOKUP(Table2[[#This Row],[Project number]],Table3[],2,FALSE)</f>
        <v>Customer Service Charter - develop common standards to describe service levels(BAU)</v>
      </c>
      <c r="L6">
        <f>VLOOKUP(Table2[[#This Row],[Project number]],Table3[],3,FALSE)</f>
        <v>0</v>
      </c>
      <c r="M6" t="s">
        <v>300</v>
      </c>
      <c r="S6" s="28">
        <v>42</v>
      </c>
      <c r="T6" s="52" t="s">
        <v>295</v>
      </c>
      <c r="U6" s="28">
        <v>26</v>
      </c>
      <c r="V6" s="28" t="s">
        <v>386</v>
      </c>
      <c r="AI6" t="s">
        <v>300</v>
      </c>
      <c r="AJ6">
        <v>64</v>
      </c>
    </row>
    <row r="7" spans="2:36">
      <c r="B7" s="37" t="s">
        <v>178</v>
      </c>
      <c r="C7">
        <v>22</v>
      </c>
      <c r="D7">
        <v>6</v>
      </c>
      <c r="E7">
        <v>5</v>
      </c>
      <c r="F7">
        <v>5</v>
      </c>
      <c r="G7">
        <v>7</v>
      </c>
      <c r="H7">
        <v>1</v>
      </c>
      <c r="I7">
        <v>6</v>
      </c>
      <c r="J7">
        <v>5.65</v>
      </c>
      <c r="K7" t="str">
        <f>VLOOKUP(Table2[[#This Row],[Project number]],Table3[],2,FALSE)</f>
        <v>Develop an Online Petitions System</v>
      </c>
      <c r="L7">
        <f>VLOOKUP(Table2[[#This Row],[Project number]],Table3[],3,FALSE)</f>
        <v>5</v>
      </c>
      <c r="M7" t="s">
        <v>178</v>
      </c>
      <c r="S7">
        <v>45</v>
      </c>
      <c r="T7" s="52" t="s">
        <v>348</v>
      </c>
      <c r="AI7" t="s">
        <v>300</v>
      </c>
      <c r="AJ7">
        <v>65</v>
      </c>
    </row>
    <row r="8" spans="2:36">
      <c r="B8" s="36" t="s">
        <v>135</v>
      </c>
      <c r="C8">
        <v>29</v>
      </c>
      <c r="D8">
        <v>6</v>
      </c>
      <c r="E8">
        <v>6</v>
      </c>
      <c r="F8">
        <v>3</v>
      </c>
      <c r="G8">
        <v>8</v>
      </c>
      <c r="H8">
        <v>1</v>
      </c>
      <c r="I8">
        <v>5</v>
      </c>
      <c r="J8">
        <v>5.6499999999999995</v>
      </c>
      <c r="K8" t="str">
        <f>VLOOKUP(Table2[[#This Row],[Project number]],Table3[],2,FALSE)</f>
        <v>E-Activities system - review the data regarding students courses and cohorts to improve accuracy</v>
      </c>
      <c r="L8">
        <f>VLOOKUP(Table2[[#This Row],[Project number]],Table3[],3,FALSE)</f>
        <v>0</v>
      </c>
      <c r="M8" t="s">
        <v>135</v>
      </c>
      <c r="S8">
        <v>48</v>
      </c>
      <c r="T8" s="52" t="s">
        <v>350</v>
      </c>
      <c r="AI8" t="s">
        <v>300</v>
      </c>
      <c r="AJ8">
        <v>66</v>
      </c>
    </row>
    <row r="9" spans="2:36">
      <c r="B9" s="37" t="s">
        <v>178</v>
      </c>
      <c r="C9">
        <v>21</v>
      </c>
      <c r="D9">
        <v>8</v>
      </c>
      <c r="E9">
        <v>7</v>
      </c>
      <c r="F9">
        <v>7</v>
      </c>
      <c r="G9">
        <v>10</v>
      </c>
      <c r="H9">
        <v>1</v>
      </c>
      <c r="I9">
        <v>8</v>
      </c>
      <c r="J9">
        <v>7.75</v>
      </c>
      <c r="K9" t="str">
        <f>VLOOKUP(Table2[[#This Row],[Project number]],Table3[],2,FALSE)</f>
        <v>Education and Welfare networks elections  - annual autumn election process</v>
      </c>
      <c r="L9">
        <f>VLOOKUP(Table2[[#This Row],[Project number]],Table3[],3,FALSE)</f>
        <v>0</v>
      </c>
      <c r="M9" t="s">
        <v>178</v>
      </c>
      <c r="S9">
        <v>46</v>
      </c>
      <c r="T9" s="52" t="s">
        <v>351</v>
      </c>
      <c r="AI9" t="s">
        <v>300</v>
      </c>
      <c r="AJ9">
        <v>67</v>
      </c>
    </row>
    <row r="10" spans="2:36">
      <c r="B10" s="36" t="s">
        <v>178</v>
      </c>
      <c r="C10">
        <v>11</v>
      </c>
      <c r="D10">
        <v>6</v>
      </c>
      <c r="E10">
        <v>8</v>
      </c>
      <c r="F10">
        <v>8</v>
      </c>
      <c r="G10">
        <v>10</v>
      </c>
      <c r="H10">
        <v>1</v>
      </c>
      <c r="I10">
        <v>8</v>
      </c>
      <c r="J10">
        <v>7.5500000000000007</v>
      </c>
      <c r="K10" t="str">
        <f>VLOOKUP(Table2[[#This Row],[Project number]],Table3[],2,FALSE)</f>
        <v>Education and Welfare Reps training -  programme for elected student reps, (approx. 600)</v>
      </c>
      <c r="L10">
        <f>VLOOKUP(Table2[[#This Row],[Project number]],Table3[],3,FALSE)</f>
        <v>0</v>
      </c>
      <c r="M10" t="s">
        <v>178</v>
      </c>
      <c r="S10">
        <v>6</v>
      </c>
      <c r="T10" t="s">
        <v>174</v>
      </c>
      <c r="U10">
        <v>70</v>
      </c>
      <c r="V10" t="s">
        <v>373</v>
      </c>
      <c r="AI10" t="s">
        <v>300</v>
      </c>
      <c r="AJ10">
        <v>68</v>
      </c>
    </row>
    <row r="11" spans="2:36">
      <c r="B11" s="37" t="s">
        <v>178</v>
      </c>
      <c r="C11">
        <v>25</v>
      </c>
      <c r="D11">
        <v>10</v>
      </c>
      <c r="E11">
        <v>7</v>
      </c>
      <c r="F11">
        <v>6</v>
      </c>
      <c r="G11">
        <v>5</v>
      </c>
      <c r="H11">
        <v>9</v>
      </c>
      <c r="I11">
        <v>8</v>
      </c>
      <c r="J11">
        <v>8.3000000000000007</v>
      </c>
      <c r="K11" t="str">
        <f>VLOOKUP(Table2[[#This Row],[Project number]],Table3[],2,FALSE)</f>
        <v>Graduation - Shop Stalls to generate income</v>
      </c>
      <c r="L11">
        <f>VLOOKUP(Table2[[#This Row],[Project number]],Table3[],3,FALSE)</f>
        <v>0</v>
      </c>
      <c r="M11" t="s">
        <v>178</v>
      </c>
      <c r="S11">
        <v>54</v>
      </c>
      <c r="T11" s="52" t="s">
        <v>388</v>
      </c>
      <c r="U11">
        <v>100</v>
      </c>
      <c r="AI11" t="s">
        <v>300</v>
      </c>
      <c r="AJ11">
        <v>69</v>
      </c>
    </row>
    <row r="12" spans="2:36">
      <c r="B12" s="36" t="s">
        <v>23</v>
      </c>
      <c r="C12">
        <v>19</v>
      </c>
      <c r="D12">
        <v>10</v>
      </c>
      <c r="E12">
        <v>6</v>
      </c>
      <c r="F12">
        <v>6</v>
      </c>
      <c r="G12">
        <v>4</v>
      </c>
      <c r="H12">
        <v>3</v>
      </c>
      <c r="I12">
        <v>8</v>
      </c>
      <c r="J12">
        <v>6.85</v>
      </c>
      <c r="K12" t="str">
        <f>VLOOKUP(Table2[[#This Row],[Project number]],Table3[],2,FALSE)</f>
        <v xml:space="preserve">Graduation - support College via use of space and facilities </v>
      </c>
      <c r="L12">
        <f>VLOOKUP(Table2[[#This Row],[Project number]],Table3[],3,FALSE)</f>
        <v>0</v>
      </c>
      <c r="M12" t="s">
        <v>23</v>
      </c>
      <c r="S12">
        <v>37</v>
      </c>
      <c r="T12" s="52" t="s">
        <v>120</v>
      </c>
      <c r="U12">
        <v>5</v>
      </c>
      <c r="V12" t="s">
        <v>383</v>
      </c>
      <c r="AI12" t="s">
        <v>300</v>
      </c>
      <c r="AJ12">
        <v>70</v>
      </c>
    </row>
    <row r="13" spans="2:36">
      <c r="B13" s="37" t="s">
        <v>300</v>
      </c>
      <c r="C13">
        <v>16</v>
      </c>
      <c r="D13">
        <v>4</v>
      </c>
      <c r="E13">
        <v>7</v>
      </c>
      <c r="F13">
        <v>2</v>
      </c>
      <c r="G13">
        <v>5</v>
      </c>
      <c r="H13">
        <v>3</v>
      </c>
      <c r="I13">
        <v>3</v>
      </c>
      <c r="J13">
        <v>3.7499999999999996</v>
      </c>
      <c r="K13" t="str">
        <f>VLOOKUP(Table2[[#This Row],[Project number]],Table3[],2,FALSE)</f>
        <v>H Bar Relationship - define relationship with College Campus Services</v>
      </c>
      <c r="L13">
        <f>VLOOKUP(Table2[[#This Row],[Project number]],Table3[],3,FALSE)</f>
        <v>5</v>
      </c>
      <c r="M13" t="s">
        <v>300</v>
      </c>
      <c r="S13">
        <v>24</v>
      </c>
      <c r="T13" t="s">
        <v>316</v>
      </c>
      <c r="V13" t="s">
        <v>373</v>
      </c>
      <c r="AI13" t="s">
        <v>300</v>
      </c>
      <c r="AJ13">
        <v>71</v>
      </c>
    </row>
    <row r="14" spans="2:36">
      <c r="B14" s="36" t="s">
        <v>23</v>
      </c>
      <c r="C14">
        <v>43</v>
      </c>
      <c r="D14">
        <v>5</v>
      </c>
      <c r="E14">
        <v>5</v>
      </c>
      <c r="F14">
        <v>4</v>
      </c>
      <c r="G14">
        <v>8</v>
      </c>
      <c r="H14">
        <v>4</v>
      </c>
      <c r="I14">
        <v>8</v>
      </c>
      <c r="J14">
        <v>5.8000000000000007</v>
      </c>
      <c r="K14" t="str">
        <f>VLOOKUP(Table2[[#This Row],[Project number]],Table3[],2,FALSE)</f>
        <v>Halls Support</v>
      </c>
      <c r="L14">
        <f>VLOOKUP(Table2[[#This Row],[Project number]],Table3[],3,FALSE)</f>
        <v>0</v>
      </c>
      <c r="M14" t="s">
        <v>23</v>
      </c>
      <c r="S14">
        <v>22</v>
      </c>
      <c r="T14" t="s">
        <v>177</v>
      </c>
      <c r="U14">
        <v>5</v>
      </c>
      <c r="V14" t="s">
        <v>371</v>
      </c>
      <c r="AI14" t="s">
        <v>300</v>
      </c>
      <c r="AJ14">
        <v>72</v>
      </c>
    </row>
    <row r="15" spans="2:36">
      <c r="B15" s="37" t="s">
        <v>300</v>
      </c>
      <c r="C15">
        <v>30</v>
      </c>
      <c r="D15">
        <v>5</v>
      </c>
      <c r="E15">
        <v>7</v>
      </c>
      <c r="F15">
        <v>7</v>
      </c>
      <c r="G15">
        <v>5</v>
      </c>
      <c r="H15">
        <v>3</v>
      </c>
      <c r="I15">
        <v>7</v>
      </c>
      <c r="J15">
        <v>5.8000000000000007</v>
      </c>
      <c r="K15" t="str">
        <f>VLOOKUP(Table2[[#This Row],[Project number]],Table3[],2,FALSE)</f>
        <v>H-Bar - Scope the delivery of a new evening menu</v>
      </c>
      <c r="L15">
        <f>VLOOKUP(Table2[[#This Row],[Project number]],Table3[],3,FALSE)</f>
        <v>0</v>
      </c>
      <c r="M15" t="s">
        <v>300</v>
      </c>
      <c r="S15">
        <v>29</v>
      </c>
      <c r="T15" t="s">
        <v>168</v>
      </c>
      <c r="V15" t="s">
        <v>371</v>
      </c>
      <c r="AI15" t="s">
        <v>300</v>
      </c>
      <c r="AJ15">
        <v>73</v>
      </c>
    </row>
    <row r="16" spans="2:36">
      <c r="B16" s="36" t="s">
        <v>178</v>
      </c>
      <c r="C16">
        <v>27</v>
      </c>
      <c r="D16">
        <v>5</v>
      </c>
      <c r="E16">
        <v>6</v>
      </c>
      <c r="F16">
        <v>3</v>
      </c>
      <c r="G16">
        <v>7</v>
      </c>
      <c r="H16">
        <v>2</v>
      </c>
      <c r="I16">
        <v>6</v>
      </c>
      <c r="J16">
        <v>5.5</v>
      </c>
      <c r="K16" t="str">
        <f>VLOOKUP(Table2[[#This Row],[Project number]],Table3[],2,FALSE)</f>
        <v>Impact Report - annual report to demonstrate impact on membership and influence stakeholders</v>
      </c>
      <c r="L16">
        <f>VLOOKUP(Table2[[#This Row],[Project number]],Table3[],3,FALSE)</f>
        <v>0</v>
      </c>
      <c r="M16" t="s">
        <v>178</v>
      </c>
      <c r="S16">
        <v>21</v>
      </c>
      <c r="T16" t="s">
        <v>380</v>
      </c>
      <c r="V16" t="s">
        <v>371</v>
      </c>
      <c r="AI16" t="s">
        <v>300</v>
      </c>
      <c r="AJ16">
        <v>74</v>
      </c>
    </row>
    <row r="17" spans="2:36">
      <c r="B17" s="37"/>
      <c r="C17">
        <v>27</v>
      </c>
      <c r="D17">
        <v>5</v>
      </c>
      <c r="E17">
        <v>6</v>
      </c>
      <c r="F17">
        <v>3</v>
      </c>
      <c r="G17">
        <v>7</v>
      </c>
      <c r="H17">
        <v>2</v>
      </c>
      <c r="I17">
        <v>6</v>
      </c>
      <c r="J17">
        <v>5.45</v>
      </c>
      <c r="K17" t="str">
        <f>VLOOKUP(Table2[[#This Row],[Project number]],Table3[],2,FALSE)</f>
        <v>Impact Report - annual report to demonstrate impact on membership and influence stakeholders</v>
      </c>
      <c r="L17">
        <f>VLOOKUP(Table2[[#This Row],[Project number]],Table3[],3,FALSE)</f>
        <v>0</v>
      </c>
      <c r="S17">
        <v>11</v>
      </c>
      <c r="T17" t="s">
        <v>196</v>
      </c>
      <c r="V17" t="s">
        <v>371</v>
      </c>
      <c r="AI17" t="s">
        <v>300</v>
      </c>
      <c r="AJ17">
        <v>75</v>
      </c>
    </row>
    <row r="18" spans="2:36">
      <c r="B18" s="36"/>
      <c r="C18">
        <v>27</v>
      </c>
      <c r="D18">
        <v>5</v>
      </c>
      <c r="E18">
        <v>6</v>
      </c>
      <c r="F18">
        <v>3</v>
      </c>
      <c r="G18">
        <v>7</v>
      </c>
      <c r="H18">
        <v>2</v>
      </c>
      <c r="I18">
        <v>6</v>
      </c>
      <c r="J18">
        <v>4.5999999999999996</v>
      </c>
      <c r="K18" t="str">
        <f>VLOOKUP(Table2[[#This Row],[Project number]],Table3[],2,FALSE)</f>
        <v>Impact Report - annual report to demonstrate impact on membership and influence stakeholders</v>
      </c>
      <c r="L18">
        <f>VLOOKUP(Table2[[#This Row],[Project number]],Table3[],3,FALSE)</f>
        <v>0</v>
      </c>
      <c r="S18">
        <v>49</v>
      </c>
      <c r="T18" s="52" t="s">
        <v>137</v>
      </c>
      <c r="AI18" t="s">
        <v>300</v>
      </c>
      <c r="AJ18">
        <v>76</v>
      </c>
    </row>
    <row r="19" spans="2:36">
      <c r="B19" s="37"/>
      <c r="C19">
        <v>27</v>
      </c>
      <c r="D19">
        <v>5</v>
      </c>
      <c r="E19">
        <v>6</v>
      </c>
      <c r="F19">
        <v>3</v>
      </c>
      <c r="G19">
        <v>7</v>
      </c>
      <c r="H19">
        <v>2</v>
      </c>
      <c r="I19">
        <v>6</v>
      </c>
      <c r="J19">
        <v>4.3499999999999996</v>
      </c>
      <c r="K19" t="str">
        <f>VLOOKUP(Table2[[#This Row],[Project number]],Table3[],2,FALSE)</f>
        <v>Impact Report - annual report to demonstrate impact on membership and influence stakeholders</v>
      </c>
      <c r="L19">
        <f>VLOOKUP(Table2[[#This Row],[Project number]],Table3[],3,FALSE)</f>
        <v>0</v>
      </c>
      <c r="S19">
        <v>25</v>
      </c>
      <c r="T19" t="s">
        <v>360</v>
      </c>
      <c r="V19" t="s">
        <v>369</v>
      </c>
      <c r="AI19" t="s">
        <v>300</v>
      </c>
      <c r="AJ19">
        <v>77</v>
      </c>
    </row>
    <row r="20" spans="2:36">
      <c r="B20" s="36" t="s">
        <v>178</v>
      </c>
      <c r="C20">
        <v>41</v>
      </c>
      <c r="D20">
        <v>5</v>
      </c>
      <c r="E20">
        <v>2</v>
      </c>
      <c r="F20">
        <v>5</v>
      </c>
      <c r="G20">
        <v>4</v>
      </c>
      <c r="H20">
        <v>4</v>
      </c>
      <c r="I20">
        <v>3</v>
      </c>
      <c r="J20">
        <v>3.9</v>
      </c>
      <c r="K20" t="str">
        <f>VLOOKUP(Table2[[#This Row],[Project number]],Table3[],2,FALSE)</f>
        <v>Imperial Festival - commercial income</v>
      </c>
      <c r="L20">
        <f>VLOOKUP(Table2[[#This Row],[Project number]],Table3[],3,FALSE)</f>
        <v>0</v>
      </c>
      <c r="M20" t="s">
        <v>178</v>
      </c>
      <c r="S20">
        <v>19</v>
      </c>
      <c r="T20" t="s">
        <v>37</v>
      </c>
      <c r="V20" t="s">
        <v>23</v>
      </c>
      <c r="AI20" t="s">
        <v>300</v>
      </c>
      <c r="AJ20">
        <v>78</v>
      </c>
    </row>
    <row r="21" spans="2:36">
      <c r="B21" s="37" t="s">
        <v>23</v>
      </c>
      <c r="C21">
        <v>35</v>
      </c>
      <c r="D21">
        <v>3</v>
      </c>
      <c r="E21">
        <v>7</v>
      </c>
      <c r="F21">
        <v>3</v>
      </c>
      <c r="G21">
        <v>8</v>
      </c>
      <c r="H21">
        <v>2</v>
      </c>
      <c r="I21">
        <v>3</v>
      </c>
      <c r="J21">
        <v>5.1499999999999995</v>
      </c>
      <c r="K21" t="str">
        <f>VLOOKUP(Table2[[#This Row],[Project number]],Table3[],2,FALSE)</f>
        <v>Imperial Plus - redevelop learning offer</v>
      </c>
      <c r="L21">
        <f>VLOOKUP(Table2[[#This Row],[Project number]],Table3[],3,FALSE)</f>
        <v>26</v>
      </c>
      <c r="M21" t="s">
        <v>23</v>
      </c>
      <c r="S21">
        <v>16</v>
      </c>
      <c r="T21" t="s">
        <v>342</v>
      </c>
      <c r="U21">
        <v>5</v>
      </c>
      <c r="V21" t="s">
        <v>373</v>
      </c>
      <c r="AI21" t="s">
        <v>300</v>
      </c>
      <c r="AJ21">
        <v>79</v>
      </c>
    </row>
    <row r="22" spans="2:36">
      <c r="B22" s="36" t="s">
        <v>135</v>
      </c>
      <c r="C22">
        <v>26</v>
      </c>
      <c r="D22">
        <v>3</v>
      </c>
      <c r="E22">
        <v>4</v>
      </c>
      <c r="F22">
        <v>4</v>
      </c>
      <c r="G22">
        <v>3</v>
      </c>
      <c r="H22">
        <v>4</v>
      </c>
      <c r="I22">
        <v>7</v>
      </c>
      <c r="J22">
        <v>4.2</v>
      </c>
      <c r="K22" t="str">
        <f>VLOOKUP(Table2[[#This Row],[Project number]],Table3[],2,FALSE)</f>
        <v>Internal Audit</v>
      </c>
      <c r="L22">
        <f>VLOOKUP(Table2[[#This Row],[Project number]],Table3[],3,FALSE)</f>
        <v>10</v>
      </c>
      <c r="M22" t="s">
        <v>135</v>
      </c>
      <c r="S22">
        <v>43</v>
      </c>
      <c r="T22" t="s">
        <v>46</v>
      </c>
      <c r="V22" t="s">
        <v>23</v>
      </c>
      <c r="AI22" t="s">
        <v>300</v>
      </c>
      <c r="AJ22">
        <v>80</v>
      </c>
    </row>
    <row r="23" spans="2:36">
      <c r="B23" s="37"/>
      <c r="C23">
        <v>26</v>
      </c>
      <c r="D23">
        <v>3</v>
      </c>
      <c r="E23">
        <v>4</v>
      </c>
      <c r="F23">
        <v>4</v>
      </c>
      <c r="G23">
        <v>3</v>
      </c>
      <c r="H23">
        <v>4</v>
      </c>
      <c r="I23">
        <v>7</v>
      </c>
      <c r="J23">
        <v>3.8000000000000003</v>
      </c>
      <c r="K23" t="str">
        <f>VLOOKUP(Table2[[#This Row],[Project number]],Table3[],2,FALSE)</f>
        <v>Internal Audit</v>
      </c>
      <c r="L23">
        <f>VLOOKUP(Table2[[#This Row],[Project number]],Table3[],3,FALSE)</f>
        <v>10</v>
      </c>
      <c r="S23">
        <v>30</v>
      </c>
      <c r="T23" t="s">
        <v>322</v>
      </c>
      <c r="V23" t="s">
        <v>373</v>
      </c>
      <c r="AI23" t="s">
        <v>300</v>
      </c>
      <c r="AJ23">
        <v>81</v>
      </c>
    </row>
    <row r="24" spans="2:36">
      <c r="B24" s="58" t="s">
        <v>23</v>
      </c>
      <c r="C24" s="28">
        <v>34</v>
      </c>
      <c r="D24" s="28">
        <v>6</v>
      </c>
      <c r="E24" s="28">
        <v>6</v>
      </c>
      <c r="F24" s="28">
        <v>6</v>
      </c>
      <c r="G24" s="28">
        <v>1</v>
      </c>
      <c r="H24" s="28">
        <v>3</v>
      </c>
      <c r="I24" s="28">
        <v>4</v>
      </c>
      <c r="J24" s="28">
        <v>4.8999999999999995</v>
      </c>
      <c r="K24" s="28" t="str">
        <f>VLOOKUP(Table2[[#This Row],[Project number]],Table3[],2,FALSE)</f>
        <v>Internal room booking procedure - review processes</v>
      </c>
      <c r="L24" s="28">
        <f>VLOOKUP(Table2[[#This Row],[Project number]],Table3[],3,FALSE)</f>
        <v>0</v>
      </c>
      <c r="M24" s="28" t="s">
        <v>23</v>
      </c>
      <c r="N24" s="28"/>
      <c r="O24" s="28"/>
      <c r="S24">
        <v>50</v>
      </c>
      <c r="T24" s="52" t="s">
        <v>231</v>
      </c>
      <c r="AI24" t="s">
        <v>300</v>
      </c>
      <c r="AJ24">
        <v>82</v>
      </c>
    </row>
    <row r="25" spans="2:36">
      <c r="B25" s="58"/>
      <c r="C25" s="28">
        <v>34</v>
      </c>
      <c r="D25" s="28">
        <v>6</v>
      </c>
      <c r="E25" s="28">
        <v>6</v>
      </c>
      <c r="F25" s="28">
        <v>6</v>
      </c>
      <c r="G25" s="28">
        <v>1</v>
      </c>
      <c r="H25" s="28">
        <v>3</v>
      </c>
      <c r="I25" s="28">
        <v>4</v>
      </c>
      <c r="J25" s="28">
        <v>4.45</v>
      </c>
      <c r="K25" s="28" t="str">
        <f>VLOOKUP(Table2[[#This Row],[Project number]],Table3[],2,FALSE)</f>
        <v>Internal room booking procedure - review processes</v>
      </c>
      <c r="L25" s="28">
        <f>VLOOKUP(Table2[[#This Row],[Project number]],Table3[],3,FALSE)</f>
        <v>0</v>
      </c>
      <c r="M25" s="28"/>
      <c r="N25" s="28"/>
      <c r="O25" s="28"/>
      <c r="S25">
        <v>53</v>
      </c>
      <c r="T25" s="52" t="s">
        <v>296</v>
      </c>
      <c r="U25">
        <v>72</v>
      </c>
      <c r="AI25" t="s">
        <v>23</v>
      </c>
      <c r="AJ25">
        <v>83</v>
      </c>
    </row>
    <row r="26" spans="2:36">
      <c r="B26" s="36" t="s">
        <v>178</v>
      </c>
      <c r="C26">
        <v>4</v>
      </c>
      <c r="D26">
        <v>5</v>
      </c>
      <c r="E26">
        <v>10</v>
      </c>
      <c r="F26">
        <v>4</v>
      </c>
      <c r="G26">
        <v>10</v>
      </c>
      <c r="H26">
        <v>1</v>
      </c>
      <c r="I26">
        <v>6</v>
      </c>
      <c r="J26">
        <v>6.9</v>
      </c>
      <c r="K26" t="str">
        <f>VLOOKUP(Table2[[#This Row],[Project number]],Table3[],2,FALSE)</f>
        <v>Liberation Plan - create a plan to define the support for specific student types</v>
      </c>
      <c r="L26">
        <f>VLOOKUP(Table2[[#This Row],[Project number]],Table3[],3,FALSE)</f>
        <v>0</v>
      </c>
      <c r="M26" t="s">
        <v>178</v>
      </c>
      <c r="S26">
        <v>55</v>
      </c>
      <c r="T26" s="52" t="s">
        <v>389</v>
      </c>
      <c r="U26">
        <v>4</v>
      </c>
      <c r="AI26" t="s">
        <v>23</v>
      </c>
      <c r="AJ26">
        <v>84</v>
      </c>
    </row>
    <row r="27" spans="2:36">
      <c r="B27" s="37" t="s">
        <v>300</v>
      </c>
      <c r="C27">
        <v>39</v>
      </c>
      <c r="D27">
        <v>5</v>
      </c>
      <c r="E27">
        <v>7</v>
      </c>
      <c r="F27">
        <v>6</v>
      </c>
      <c r="G27">
        <v>5</v>
      </c>
      <c r="H27">
        <v>5</v>
      </c>
      <c r="I27">
        <v>7</v>
      </c>
      <c r="J27">
        <v>5.9</v>
      </c>
      <c r="K27" t="str">
        <f>VLOOKUP(Table2[[#This Row],[Project number]],Table3[],2,FALSE)</f>
        <v xml:space="preserve">Main kitchen - review menus </v>
      </c>
      <c r="L27">
        <f>VLOOKUP(Table2[[#This Row],[Project number]],Table3[],3,FALSE)</f>
        <v>0</v>
      </c>
      <c r="M27" t="s">
        <v>300</v>
      </c>
      <c r="S27">
        <v>27</v>
      </c>
      <c r="T27" t="s">
        <v>224</v>
      </c>
      <c r="V27" t="s">
        <v>375</v>
      </c>
      <c r="AI27" t="s">
        <v>23</v>
      </c>
      <c r="AJ27">
        <v>85</v>
      </c>
    </row>
    <row r="28" spans="2:36">
      <c r="B28" s="36" t="s">
        <v>300</v>
      </c>
      <c r="C28">
        <v>23</v>
      </c>
      <c r="D28">
        <v>5</v>
      </c>
      <c r="E28">
        <v>7</v>
      </c>
      <c r="F28">
        <v>5</v>
      </c>
      <c r="G28">
        <v>3</v>
      </c>
      <c r="H28">
        <v>7</v>
      </c>
      <c r="I28">
        <v>8</v>
      </c>
      <c r="J28" s="30">
        <v>10</v>
      </c>
      <c r="K28" s="30" t="str">
        <f>VLOOKUP(Table2[[#This Row],[Project number]],Table3[],2,FALSE)</f>
        <v>Main Kitchen (Beit) - Complete a feasibility study for the development of the kitchen and customer seating (in metric)</v>
      </c>
      <c r="L28">
        <f>VLOOKUP(Table2[[#This Row],[Project number]],Table3[],3,FALSE)</f>
        <v>27.5</v>
      </c>
      <c r="M28" t="s">
        <v>300</v>
      </c>
      <c r="S28">
        <v>41</v>
      </c>
      <c r="T28" t="s">
        <v>361</v>
      </c>
      <c r="V28" t="s">
        <v>369</v>
      </c>
      <c r="AI28" t="s">
        <v>23</v>
      </c>
      <c r="AJ28">
        <v>86</v>
      </c>
    </row>
    <row r="29" spans="2:36">
      <c r="B29" s="37" t="s">
        <v>178</v>
      </c>
      <c r="C29">
        <v>17</v>
      </c>
      <c r="D29">
        <v>10</v>
      </c>
      <c r="E29">
        <v>5</v>
      </c>
      <c r="F29">
        <v>2</v>
      </c>
      <c r="G29">
        <v>6</v>
      </c>
      <c r="H29">
        <v>5</v>
      </c>
      <c r="I29">
        <v>7</v>
      </c>
      <c r="J29">
        <v>6.5500000000000007</v>
      </c>
      <c r="K29" t="str">
        <f>VLOOKUP(Table2[[#This Row],[Project number]],Table3[],2,FALSE)</f>
        <v>Marketing Strategy - define ICU communication and promotion objectives</v>
      </c>
      <c r="L29">
        <f>VLOOKUP(Table2[[#This Row],[Project number]],Table3[],3,FALSE)</f>
        <v>0</v>
      </c>
      <c r="M29" t="s">
        <v>178</v>
      </c>
      <c r="S29">
        <v>35</v>
      </c>
      <c r="T29" t="s">
        <v>67</v>
      </c>
      <c r="U29">
        <v>26</v>
      </c>
      <c r="V29" t="s">
        <v>23</v>
      </c>
      <c r="AI29" t="s">
        <v>23</v>
      </c>
      <c r="AJ29">
        <v>87</v>
      </c>
    </row>
    <row r="30" spans="2:36">
      <c r="B30" s="36"/>
      <c r="C30" s="28">
        <v>17</v>
      </c>
      <c r="D30" s="28">
        <v>10</v>
      </c>
      <c r="E30" s="28">
        <v>5</v>
      </c>
      <c r="F30" s="28">
        <v>2</v>
      </c>
      <c r="G30" s="28">
        <v>6</v>
      </c>
      <c r="H30" s="28">
        <v>5</v>
      </c>
      <c r="I30" s="28">
        <v>7</v>
      </c>
      <c r="J30" s="31">
        <v>6.35</v>
      </c>
      <c r="K30" s="31" t="str">
        <f>VLOOKUP(Table2[[#This Row],[Project number]],Table3[],2,FALSE)</f>
        <v>Marketing Strategy - define ICU communication and promotion objectives</v>
      </c>
      <c r="L30" s="28">
        <f>VLOOKUP(Table2[[#This Row],[Project number]],Table3[],3,FALSE)</f>
        <v>0</v>
      </c>
      <c r="S30">
        <v>26</v>
      </c>
      <c r="T30" t="s">
        <v>172</v>
      </c>
      <c r="U30">
        <v>10</v>
      </c>
      <c r="V30" t="s">
        <v>381</v>
      </c>
      <c r="AI30" t="s">
        <v>23</v>
      </c>
      <c r="AJ30">
        <v>88</v>
      </c>
    </row>
    <row r="31" spans="2:36">
      <c r="B31" s="37"/>
      <c r="C31" s="28">
        <v>17</v>
      </c>
      <c r="D31" s="28">
        <v>10</v>
      </c>
      <c r="E31" s="28">
        <v>5</v>
      </c>
      <c r="F31" s="28">
        <v>2</v>
      </c>
      <c r="G31" s="28">
        <v>6</v>
      </c>
      <c r="H31" s="28">
        <v>5</v>
      </c>
      <c r="I31" s="28">
        <v>7</v>
      </c>
      <c r="J31" s="31">
        <v>6.3000000000000007</v>
      </c>
      <c r="K31" s="31" t="str">
        <f>VLOOKUP(Table2[[#This Row],[Project number]],Table3[],2,FALSE)</f>
        <v>Marketing Strategy - define ICU communication and promotion objectives</v>
      </c>
      <c r="L31" s="28">
        <f>VLOOKUP(Table2[[#This Row],[Project number]],Table3[],3,FALSE)</f>
        <v>0</v>
      </c>
      <c r="S31">
        <v>34</v>
      </c>
      <c r="T31" t="s">
        <v>75</v>
      </c>
      <c r="V31" t="s">
        <v>382</v>
      </c>
      <c r="AI31" t="s">
        <v>23</v>
      </c>
      <c r="AJ31">
        <v>89</v>
      </c>
    </row>
    <row r="32" spans="2:36">
      <c r="B32" s="36"/>
      <c r="C32">
        <v>17</v>
      </c>
      <c r="D32">
        <v>10</v>
      </c>
      <c r="E32">
        <v>5</v>
      </c>
      <c r="F32">
        <v>2</v>
      </c>
      <c r="G32">
        <v>6</v>
      </c>
      <c r="H32">
        <v>5</v>
      </c>
      <c r="I32">
        <v>7</v>
      </c>
      <c r="J32">
        <v>6.1000000000000005</v>
      </c>
      <c r="K32" t="str">
        <f>VLOOKUP(Table2[[#This Row],[Project number]],Table3[],2,FALSE)</f>
        <v>Marketing Strategy - define ICU communication and promotion objectives</v>
      </c>
      <c r="L32">
        <f>VLOOKUP(Table2[[#This Row],[Project number]],Table3[],3,FALSE)</f>
        <v>0</v>
      </c>
      <c r="S32">
        <v>4</v>
      </c>
      <c r="T32" t="s">
        <v>202</v>
      </c>
      <c r="V32" t="s">
        <v>371</v>
      </c>
      <c r="AI32" t="s">
        <v>23</v>
      </c>
      <c r="AJ32">
        <v>90</v>
      </c>
    </row>
    <row r="33" spans="2:36">
      <c r="B33" s="37" t="s">
        <v>23</v>
      </c>
      <c r="C33">
        <v>31</v>
      </c>
      <c r="D33">
        <v>6</v>
      </c>
      <c r="E33">
        <v>6</v>
      </c>
      <c r="F33">
        <v>6</v>
      </c>
      <c r="G33">
        <v>8</v>
      </c>
      <c r="H33">
        <v>2</v>
      </c>
      <c r="I33">
        <v>6</v>
      </c>
      <c r="J33" s="30">
        <v>6.1999999999999993</v>
      </c>
      <c r="K33" s="30" t="str">
        <f>VLOOKUP(Table2[[#This Row],[Project number]],Table3[],2,FALSE)</f>
        <v>Mums and Dads Scheme - review support for student reps.</v>
      </c>
      <c r="L33">
        <f>VLOOKUP(Table2[[#This Row],[Project number]],Table3[],3,FALSE)</f>
        <v>0</v>
      </c>
      <c r="M33" t="s">
        <v>23</v>
      </c>
      <c r="S33">
        <v>56</v>
      </c>
      <c r="T33" t="s">
        <v>390</v>
      </c>
      <c r="AI33" t="s">
        <v>23</v>
      </c>
      <c r="AJ33">
        <v>91</v>
      </c>
    </row>
    <row r="34" spans="2:36">
      <c r="B34" s="36" t="s">
        <v>400</v>
      </c>
      <c r="C34">
        <v>5</v>
      </c>
      <c r="D34">
        <v>2</v>
      </c>
      <c r="E34">
        <v>5</v>
      </c>
      <c r="F34">
        <v>6</v>
      </c>
      <c r="G34">
        <v>10</v>
      </c>
      <c r="H34">
        <v>1</v>
      </c>
      <c r="I34">
        <v>7</v>
      </c>
      <c r="J34">
        <v>5.7</v>
      </c>
      <c r="K34" t="str">
        <f>VLOOKUP(Table2[[#This Row],[Project number]],Table3[],2,FALSE)</f>
        <v>New Officer Trustees (5) and Student Trustees (2) onboarding</v>
      </c>
      <c r="L34">
        <f>VLOOKUP(Table2[[#This Row],[Project number]],Table3[],3,FALSE)</f>
        <v>0</v>
      </c>
      <c r="M34" t="s">
        <v>400</v>
      </c>
      <c r="S34" s="28">
        <v>39</v>
      </c>
      <c r="T34" s="28" t="s">
        <v>318</v>
      </c>
      <c r="U34" s="28"/>
      <c r="V34" s="28" t="s">
        <v>373</v>
      </c>
      <c r="AI34" t="s">
        <v>23</v>
      </c>
      <c r="AJ34">
        <v>92</v>
      </c>
    </row>
    <row r="35" spans="2:36">
      <c r="B35" s="37" t="s">
        <v>178</v>
      </c>
      <c r="C35">
        <v>15</v>
      </c>
      <c r="D35">
        <v>3</v>
      </c>
      <c r="E35">
        <v>7</v>
      </c>
      <c r="F35">
        <v>6</v>
      </c>
      <c r="G35">
        <v>7</v>
      </c>
      <c r="H35">
        <v>1</v>
      </c>
      <c r="I35">
        <v>5</v>
      </c>
      <c r="J35">
        <v>5.2</v>
      </c>
      <c r="K35" t="str">
        <f>VLOOKUP(Table2[[#This Row],[Project number]],Table3[],2,FALSE)</f>
        <v>NSS/PTES/PRES - analyse surveys to understand student voice</v>
      </c>
      <c r="L35">
        <f>VLOOKUP(Table2[[#This Row],[Project number]],Table3[],3,FALSE)</f>
        <v>0</v>
      </c>
      <c r="M35" t="s">
        <v>178</v>
      </c>
      <c r="S35">
        <v>23</v>
      </c>
      <c r="T35" t="s">
        <v>313</v>
      </c>
      <c r="U35">
        <v>27.5</v>
      </c>
      <c r="V35" t="s">
        <v>369</v>
      </c>
      <c r="AI35" t="s">
        <v>23</v>
      </c>
      <c r="AJ35">
        <v>93</v>
      </c>
    </row>
    <row r="36" spans="2:36">
      <c r="B36" s="36" t="s">
        <v>135</v>
      </c>
      <c r="C36">
        <v>13</v>
      </c>
      <c r="D36">
        <v>7</v>
      </c>
      <c r="E36">
        <v>4</v>
      </c>
      <c r="F36">
        <v>5</v>
      </c>
      <c r="G36">
        <v>1</v>
      </c>
      <c r="H36">
        <v>8</v>
      </c>
      <c r="I36">
        <v>6</v>
      </c>
      <c r="J36" s="30">
        <v>6.35</v>
      </c>
      <c r="K36" s="30" t="str">
        <f>VLOOKUP(Table2[[#This Row],[Project number]],Table3[],2,FALSE)</f>
        <v>Online Shop development for retail activities</v>
      </c>
      <c r="L36">
        <f>VLOOKUP(Table2[[#This Row],[Project number]],Table3[],3,FALSE)</f>
        <v>0</v>
      </c>
      <c r="M36" t="s">
        <v>135</v>
      </c>
      <c r="S36">
        <v>17</v>
      </c>
      <c r="T36" t="s">
        <v>204</v>
      </c>
      <c r="V36" t="s">
        <v>375</v>
      </c>
      <c r="AI36" t="s">
        <v>23</v>
      </c>
      <c r="AJ36">
        <v>94</v>
      </c>
    </row>
    <row r="37" spans="2:36">
      <c r="B37" s="37" t="s">
        <v>246</v>
      </c>
      <c r="C37">
        <v>1</v>
      </c>
      <c r="D37">
        <v>10</v>
      </c>
      <c r="E37">
        <v>10</v>
      </c>
      <c r="F37">
        <v>10</v>
      </c>
      <c r="G37">
        <v>1</v>
      </c>
      <c r="H37">
        <v>10</v>
      </c>
      <c r="I37">
        <v>10</v>
      </c>
      <c r="J37">
        <v>9.5500000000000007</v>
      </c>
      <c r="K37" t="str">
        <f>VLOOKUP(Table2[[#This Row],[Project number]],Table3[],2,FALSE)</f>
        <v>Recovery Plan: Task and Finish Groups</v>
      </c>
      <c r="L37">
        <f>VLOOKUP(Table2[[#This Row],[Project number]],Table3[],3,FALSE)</f>
        <v>242</v>
      </c>
      <c r="M37" t="s">
        <v>246</v>
      </c>
      <c r="S37">
        <v>31</v>
      </c>
      <c r="T37" t="s">
        <v>44</v>
      </c>
      <c r="V37" t="s">
        <v>23</v>
      </c>
      <c r="AI37" t="s">
        <v>23</v>
      </c>
      <c r="AJ37">
        <v>95</v>
      </c>
    </row>
    <row r="38" spans="2:36">
      <c r="B38" s="36" t="s">
        <v>300</v>
      </c>
      <c r="C38">
        <v>12</v>
      </c>
      <c r="D38">
        <v>3</v>
      </c>
      <c r="E38">
        <v>7</v>
      </c>
      <c r="F38">
        <v>5</v>
      </c>
      <c r="G38">
        <v>4</v>
      </c>
      <c r="H38">
        <v>3</v>
      </c>
      <c r="I38">
        <v>5</v>
      </c>
      <c r="J38">
        <v>4.45</v>
      </c>
      <c r="K38" t="str">
        <f>VLOOKUP(Table2[[#This Row],[Project number]],Table3[],2,FALSE)</f>
        <v>Reynolds Bar - Food offer -  review</v>
      </c>
      <c r="L38">
        <f>VLOOKUP(Table2[[#This Row],[Project number]],Table3[],3,FALSE)</f>
        <v>0</v>
      </c>
      <c r="M38" t="s">
        <v>300</v>
      </c>
      <c r="S38">
        <v>5</v>
      </c>
      <c r="T38" t="s">
        <v>372</v>
      </c>
      <c r="V38" t="s">
        <v>370</v>
      </c>
      <c r="AI38" t="s">
        <v>23</v>
      </c>
      <c r="AJ38">
        <v>96</v>
      </c>
    </row>
    <row r="39" spans="2:36">
      <c r="B39" s="37" t="s">
        <v>300</v>
      </c>
      <c r="C39">
        <v>20</v>
      </c>
      <c r="D39">
        <v>2</v>
      </c>
      <c r="E39">
        <v>2</v>
      </c>
      <c r="F39">
        <v>7</v>
      </c>
      <c r="G39">
        <v>3</v>
      </c>
      <c r="H39">
        <v>10</v>
      </c>
      <c r="I39">
        <v>8</v>
      </c>
      <c r="J39">
        <v>6.75</v>
      </c>
      <c r="K39" t="str">
        <f>VLOOKUP(Table2[[#This Row],[Project number]],Table3[],2,FALSE)</f>
        <v>Royal British Legion - commercial business</v>
      </c>
      <c r="L39">
        <f>VLOOKUP(Table2[[#This Row],[Project number]],Table3[],3,FALSE)</f>
        <v>0</v>
      </c>
      <c r="M39" t="s">
        <v>300</v>
      </c>
      <c r="S39">
        <v>57</v>
      </c>
      <c r="T39" s="52" t="s">
        <v>233</v>
      </c>
      <c r="AI39" t="s">
        <v>23</v>
      </c>
      <c r="AJ39">
        <v>97</v>
      </c>
    </row>
    <row r="40" spans="2:36" s="28" customFormat="1">
      <c r="B40" s="36" t="s">
        <v>23</v>
      </c>
      <c r="C40">
        <v>9</v>
      </c>
      <c r="D40">
        <v>7</v>
      </c>
      <c r="E40">
        <v>8</v>
      </c>
      <c r="F40">
        <v>6</v>
      </c>
      <c r="G40">
        <v>7</v>
      </c>
      <c r="H40">
        <v>5</v>
      </c>
      <c r="I40">
        <v>7</v>
      </c>
      <c r="J40">
        <v>7.15</v>
      </c>
      <c r="K40" t="str">
        <f>VLOOKUP(Table2[[#This Row],[Project number]],Table3[],2,FALSE)</f>
        <v>Sports Strategy implementation, collaborating with Sports Imperial</v>
      </c>
      <c r="L40">
        <f>VLOOKUP(Table2[[#This Row],[Project number]],Table3[],3,FALSE)</f>
        <v>80</v>
      </c>
      <c r="M40" t="s">
        <v>23</v>
      </c>
      <c r="N40"/>
      <c r="O40"/>
      <c r="S40">
        <v>15</v>
      </c>
      <c r="T40" t="s">
        <v>226</v>
      </c>
      <c r="U40"/>
      <c r="V40" t="s">
        <v>371</v>
      </c>
      <c r="AI40" t="s">
        <v>23</v>
      </c>
      <c r="AJ40">
        <v>98</v>
      </c>
    </row>
    <row r="41" spans="2:36">
      <c r="B41" s="37" t="s">
        <v>23</v>
      </c>
      <c r="C41">
        <v>3</v>
      </c>
      <c r="D41">
        <v>10</v>
      </c>
      <c r="E41">
        <v>8</v>
      </c>
      <c r="F41">
        <v>6</v>
      </c>
      <c r="G41">
        <v>8</v>
      </c>
      <c r="H41">
        <v>4</v>
      </c>
      <c r="I41">
        <v>4</v>
      </c>
      <c r="J41">
        <v>7.9000000000000012</v>
      </c>
      <c r="K41" t="str">
        <f>VLOOKUP(Table2[[#This Row],[Project number]],Table3[],2,FALSE)</f>
        <v>Student Experience Survey - complete analysis to understand user satisfaction</v>
      </c>
      <c r="L41">
        <f>VLOOKUP(Table2[[#This Row],[Project number]],Table3[],3,FALSE)</f>
        <v>40</v>
      </c>
      <c r="M41" t="s">
        <v>23</v>
      </c>
      <c r="S41">
        <v>38</v>
      </c>
      <c r="T41" s="52" t="s">
        <v>384</v>
      </c>
      <c r="U41">
        <v>10</v>
      </c>
      <c r="V41" t="s">
        <v>385</v>
      </c>
      <c r="AI41" t="s">
        <v>23</v>
      </c>
      <c r="AJ41">
        <v>99</v>
      </c>
    </row>
    <row r="42" spans="2:36">
      <c r="B42" s="36" t="s">
        <v>18</v>
      </c>
      <c r="C42">
        <v>7</v>
      </c>
      <c r="D42">
        <v>10</v>
      </c>
      <c r="E42">
        <v>10</v>
      </c>
      <c r="F42">
        <v>8</v>
      </c>
      <c r="G42">
        <v>9</v>
      </c>
      <c r="H42">
        <v>7</v>
      </c>
      <c r="I42">
        <v>10</v>
      </c>
      <c r="J42">
        <v>9.5500000000000007</v>
      </c>
      <c r="K42" t="str">
        <f>VLOOKUP(Table2[[#This Row],[Project number]],Table3[],2,FALSE)</f>
        <v>Student Welcome - Annual package of activity including Welcome Week and Fresher's Fair</v>
      </c>
      <c r="L42">
        <f>VLOOKUP(Table2[[#This Row],[Project number]],Table3[],3,FALSE)</f>
        <v>0</v>
      </c>
      <c r="M42" t="s">
        <v>18</v>
      </c>
      <c r="S42">
        <v>58</v>
      </c>
      <c r="T42" s="52" t="s">
        <v>170</v>
      </c>
      <c r="U42">
        <v>10</v>
      </c>
      <c r="AI42" t="s">
        <v>23</v>
      </c>
      <c r="AJ42">
        <v>100</v>
      </c>
    </row>
    <row r="43" spans="2:36" s="28" customFormat="1">
      <c r="B43" s="37" t="s">
        <v>401</v>
      </c>
      <c r="C43">
        <v>33</v>
      </c>
      <c r="D43">
        <v>5</v>
      </c>
      <c r="E43">
        <v>4</v>
      </c>
      <c r="F43">
        <v>7</v>
      </c>
      <c r="G43">
        <v>3</v>
      </c>
      <c r="H43">
        <v>1</v>
      </c>
      <c r="I43">
        <v>5</v>
      </c>
      <c r="J43">
        <v>4.2</v>
      </c>
      <c r="K43" t="str">
        <f>VLOOKUP(Table2[[#This Row],[Project number]],Table3[],2,FALSE)</f>
        <v>Summer Ball - annual celebration event</v>
      </c>
      <c r="L43">
        <f>VLOOKUP(Table2[[#This Row],[Project number]],Table3[],3,FALSE)</f>
        <v>0</v>
      </c>
      <c r="M43" t="s">
        <v>401</v>
      </c>
      <c r="N43"/>
      <c r="O43"/>
      <c r="S43">
        <v>13</v>
      </c>
      <c r="T43" s="52" t="s">
        <v>165</v>
      </c>
      <c r="U43"/>
      <c r="V43" t="s">
        <v>369</v>
      </c>
      <c r="AI43" t="s">
        <v>23</v>
      </c>
      <c r="AJ43">
        <v>101</v>
      </c>
    </row>
    <row r="44" spans="2:36">
      <c r="B44" s="36" t="s">
        <v>76</v>
      </c>
      <c r="C44">
        <v>10</v>
      </c>
      <c r="D44">
        <v>2</v>
      </c>
      <c r="E44">
        <v>5</v>
      </c>
      <c r="F44">
        <v>3</v>
      </c>
      <c r="G44">
        <v>6</v>
      </c>
      <c r="H44">
        <v>1</v>
      </c>
      <c r="I44">
        <v>3</v>
      </c>
      <c r="J44">
        <v>3.8</v>
      </c>
      <c r="K44" t="str">
        <f>VLOOKUP(Table2[[#This Row],[Project number]],Table3[],2,FALSE)</f>
        <v>Union Awards - delivery of awards and celebratory event</v>
      </c>
      <c r="L44">
        <f>VLOOKUP(Table2[[#This Row],[Project number]],Table3[],3,FALSE)</f>
        <v>10</v>
      </c>
      <c r="M44" t="s">
        <v>76</v>
      </c>
      <c r="S44">
        <v>59</v>
      </c>
      <c r="T44" s="52" t="s">
        <v>236</v>
      </c>
      <c r="AI44" t="s">
        <v>23</v>
      </c>
      <c r="AJ44">
        <v>102</v>
      </c>
    </row>
    <row r="45" spans="2:36">
      <c r="B45" s="37" t="s">
        <v>300</v>
      </c>
      <c r="C45">
        <v>40</v>
      </c>
      <c r="D45">
        <v>6</v>
      </c>
      <c r="E45">
        <v>6</v>
      </c>
      <c r="F45">
        <v>5</v>
      </c>
      <c r="G45">
        <v>3</v>
      </c>
      <c r="H45">
        <v>5</v>
      </c>
      <c r="I45">
        <v>4</v>
      </c>
      <c r="J45">
        <v>4.8499999999999996</v>
      </c>
      <c r="K45" t="str">
        <f>VLOOKUP(Table2[[#This Row],[Project number]],Table3[],2,FALSE)</f>
        <v>Union Shop - develop refurbishment feasibility</v>
      </c>
      <c r="L45">
        <f>VLOOKUP(Table2[[#This Row],[Project number]],Table3[],3,FALSE)</f>
        <v>0</v>
      </c>
      <c r="M45" t="s">
        <v>300</v>
      </c>
      <c r="S45">
        <v>1</v>
      </c>
      <c r="T45" t="s">
        <v>245</v>
      </c>
      <c r="U45">
        <v>242</v>
      </c>
      <c r="V45" t="s">
        <v>369</v>
      </c>
      <c r="AI45" t="s">
        <v>23</v>
      </c>
      <c r="AJ45">
        <v>103</v>
      </c>
    </row>
    <row r="46" spans="2:36">
      <c r="B46" s="36" t="s">
        <v>135</v>
      </c>
      <c r="C46">
        <v>36</v>
      </c>
      <c r="D46">
        <v>10</v>
      </c>
      <c r="E46">
        <v>6</v>
      </c>
      <c r="F46">
        <v>3</v>
      </c>
      <c r="G46">
        <v>6</v>
      </c>
      <c r="H46">
        <v>6</v>
      </c>
      <c r="I46">
        <v>4</v>
      </c>
      <c r="J46" s="30">
        <v>6.3</v>
      </c>
      <c r="K46" s="30" t="str">
        <f>VLOOKUP(Table2[[#This Row],[Project number]],Table3[],2,FALSE)</f>
        <v>Website Redevelopment Project - review ICU web presence</v>
      </c>
      <c r="L46">
        <f>VLOOKUP(Table2[[#This Row],[Project number]],Table3[],3,FALSE)</f>
        <v>176</v>
      </c>
      <c r="M46" t="s">
        <v>135</v>
      </c>
      <c r="S46">
        <v>51</v>
      </c>
      <c r="T46" s="52" t="s">
        <v>352</v>
      </c>
      <c r="AI46" t="s">
        <v>23</v>
      </c>
      <c r="AJ46">
        <v>104</v>
      </c>
    </row>
    <row r="47" spans="2:36">
      <c r="B47" s="37"/>
      <c r="C47">
        <v>36</v>
      </c>
      <c r="D47">
        <v>10</v>
      </c>
      <c r="E47">
        <v>6</v>
      </c>
      <c r="F47">
        <v>3</v>
      </c>
      <c r="G47">
        <v>6</v>
      </c>
      <c r="H47">
        <v>6</v>
      </c>
      <c r="I47">
        <v>4</v>
      </c>
      <c r="J47">
        <v>6.1</v>
      </c>
      <c r="K47" t="str">
        <f>VLOOKUP(Table2[[#This Row],[Project number]],Table3[],2,FALSE)</f>
        <v>Website Redevelopment Project - review ICU web presence</v>
      </c>
      <c r="L47">
        <f>VLOOKUP(Table2[[#This Row],[Project number]],Table3[],3,FALSE)</f>
        <v>176</v>
      </c>
      <c r="S47">
        <v>12</v>
      </c>
      <c r="T47" t="s">
        <v>338</v>
      </c>
      <c r="V47" t="s">
        <v>373</v>
      </c>
      <c r="AI47" t="s">
        <v>23</v>
      </c>
      <c r="AJ47">
        <v>105</v>
      </c>
    </row>
    <row r="48" spans="2:36">
      <c r="B48" s="36"/>
      <c r="C48">
        <v>36</v>
      </c>
      <c r="D48">
        <v>10</v>
      </c>
      <c r="E48">
        <v>6</v>
      </c>
      <c r="F48">
        <v>3</v>
      </c>
      <c r="G48">
        <v>6</v>
      </c>
      <c r="H48">
        <v>6</v>
      </c>
      <c r="I48">
        <v>4</v>
      </c>
      <c r="J48">
        <v>5.9999999999999991</v>
      </c>
      <c r="K48" t="str">
        <f>VLOOKUP(Table2[[#This Row],[Project number]],Table3[],2,FALSE)</f>
        <v>Website Redevelopment Project - review ICU web presence</v>
      </c>
      <c r="L48">
        <f>VLOOKUP(Table2[[#This Row],[Project number]],Table3[],3,FALSE)</f>
        <v>176</v>
      </c>
      <c r="S48">
        <v>20</v>
      </c>
      <c r="T48" t="s">
        <v>312</v>
      </c>
      <c r="V48" t="s">
        <v>369</v>
      </c>
      <c r="AI48" t="s">
        <v>23</v>
      </c>
      <c r="AJ48">
        <v>106</v>
      </c>
    </row>
    <row r="49" spans="2:36">
      <c r="B49" s="37"/>
      <c r="C49">
        <v>36</v>
      </c>
      <c r="D49">
        <v>10</v>
      </c>
      <c r="E49">
        <v>6</v>
      </c>
      <c r="F49">
        <v>3</v>
      </c>
      <c r="G49">
        <v>6</v>
      </c>
      <c r="H49">
        <v>6</v>
      </c>
      <c r="I49">
        <v>4</v>
      </c>
      <c r="J49">
        <v>5.8999999999999995</v>
      </c>
      <c r="K49" t="str">
        <f>VLOOKUP(Table2[[#This Row],[Project number]],Table3[],2,FALSE)</f>
        <v>Website Redevelopment Project - review ICU web presence</v>
      </c>
      <c r="L49">
        <f>VLOOKUP(Table2[[#This Row],[Project number]],Table3[],3,FALSE)</f>
        <v>176</v>
      </c>
      <c r="S49">
        <v>9</v>
      </c>
      <c r="T49" t="s">
        <v>30</v>
      </c>
      <c r="U49">
        <v>80</v>
      </c>
      <c r="V49" t="s">
        <v>23</v>
      </c>
      <c r="AI49" t="s">
        <v>23</v>
      </c>
      <c r="AJ49">
        <v>107</v>
      </c>
    </row>
    <row r="50" spans="2:36">
      <c r="B50" s="36" t="s">
        <v>178</v>
      </c>
      <c r="C50">
        <v>32</v>
      </c>
      <c r="D50">
        <v>7</v>
      </c>
      <c r="E50">
        <v>4</v>
      </c>
      <c r="F50">
        <v>8</v>
      </c>
      <c r="G50">
        <v>4</v>
      </c>
      <c r="H50">
        <v>8</v>
      </c>
      <c r="I50">
        <v>8</v>
      </c>
      <c r="J50">
        <v>7.4</v>
      </c>
      <c r="K50" t="str">
        <f>VLOOKUP(Table2[[#This Row],[Project number]],Table3[],2,FALSE)</f>
        <v>Welcome Fair  - Commercial sale offer to generate income and strengthen student experience</v>
      </c>
      <c r="L50">
        <f>VLOOKUP(Table2[[#This Row],[Project number]],Table3[],3,FALSE)</f>
        <v>0</v>
      </c>
      <c r="M50" t="s">
        <v>178</v>
      </c>
      <c r="S50">
        <v>47</v>
      </c>
      <c r="T50" s="52" t="s">
        <v>353</v>
      </c>
      <c r="AI50" t="s">
        <v>23</v>
      </c>
      <c r="AJ50">
        <v>108</v>
      </c>
    </row>
    <row r="51" spans="2:36">
      <c r="B51" s="37" t="s">
        <v>246</v>
      </c>
      <c r="C51">
        <v>2</v>
      </c>
      <c r="D51">
        <v>10</v>
      </c>
      <c r="E51">
        <v>10</v>
      </c>
      <c r="F51">
        <v>6</v>
      </c>
      <c r="G51">
        <v>7</v>
      </c>
      <c r="H51">
        <v>5</v>
      </c>
      <c r="I51">
        <v>8</v>
      </c>
      <c r="J51">
        <v>8.35</v>
      </c>
      <c r="K51" t="str">
        <f>VLOOKUP(Table2[[#This Row],[Project number]],Table3[],2,FALSE)</f>
        <v>Work Efficiency Project</v>
      </c>
      <c r="L51">
        <f>VLOOKUP(Table2[[#This Row],[Project number]],Table3[],3,FALSE)</f>
        <v>132</v>
      </c>
      <c r="M51" t="s">
        <v>246</v>
      </c>
      <c r="S51">
        <v>18</v>
      </c>
      <c r="T51" s="52" t="s">
        <v>238</v>
      </c>
      <c r="V51" t="s">
        <v>378</v>
      </c>
      <c r="AI51" t="s">
        <v>23</v>
      </c>
      <c r="AJ51">
        <v>109</v>
      </c>
    </row>
    <row r="52" spans="2:36">
      <c r="S52">
        <v>3</v>
      </c>
      <c r="T52" s="52" t="s">
        <v>26</v>
      </c>
      <c r="U52">
        <v>40</v>
      </c>
      <c r="V52" t="s">
        <v>23</v>
      </c>
      <c r="AI52" t="s">
        <v>23</v>
      </c>
      <c r="AJ52">
        <v>110</v>
      </c>
    </row>
    <row r="53" spans="2:36">
      <c r="S53">
        <v>60</v>
      </c>
      <c r="T53" s="52" t="s">
        <v>121</v>
      </c>
      <c r="AI53" t="s">
        <v>23</v>
      </c>
      <c r="AJ53">
        <v>111</v>
      </c>
    </row>
    <row r="54" spans="2:36">
      <c r="S54">
        <v>7</v>
      </c>
      <c r="T54" t="s">
        <v>16</v>
      </c>
      <c r="V54" t="s">
        <v>23</v>
      </c>
      <c r="AI54" t="s">
        <v>23</v>
      </c>
      <c r="AJ54">
        <v>112</v>
      </c>
    </row>
    <row r="55" spans="2:36">
      <c r="S55">
        <v>33</v>
      </c>
      <c r="T55" t="s">
        <v>94</v>
      </c>
      <c r="V55" t="s">
        <v>23</v>
      </c>
      <c r="AI55" t="s">
        <v>23</v>
      </c>
      <c r="AJ55">
        <v>113</v>
      </c>
    </row>
    <row r="56" spans="2:36">
      <c r="S56">
        <v>61</v>
      </c>
      <c r="T56" s="52" t="s">
        <v>239</v>
      </c>
      <c r="AI56" t="s">
        <v>23</v>
      </c>
      <c r="AJ56">
        <v>114</v>
      </c>
    </row>
    <row r="57" spans="2:36">
      <c r="S57">
        <v>10</v>
      </c>
      <c r="T57" t="s">
        <v>100</v>
      </c>
      <c r="U57">
        <v>10</v>
      </c>
      <c r="V57" t="s">
        <v>23</v>
      </c>
      <c r="AI57" t="s">
        <v>23</v>
      </c>
      <c r="AJ57">
        <v>115</v>
      </c>
    </row>
    <row r="58" spans="2:36">
      <c r="S58">
        <v>40</v>
      </c>
      <c r="T58" t="s">
        <v>333</v>
      </c>
      <c r="V58" t="s">
        <v>369</v>
      </c>
      <c r="AI58" t="s">
        <v>246</v>
      </c>
      <c r="AJ58">
        <v>116</v>
      </c>
    </row>
    <row r="59" spans="2:36">
      <c r="S59">
        <v>52</v>
      </c>
      <c r="T59" t="s">
        <v>387</v>
      </c>
      <c r="U59">
        <v>15</v>
      </c>
      <c r="AI59" t="s">
        <v>246</v>
      </c>
      <c r="AJ59">
        <v>117</v>
      </c>
    </row>
    <row r="60" spans="2:36">
      <c r="S60">
        <v>62</v>
      </c>
      <c r="T60" s="52" t="s">
        <v>175</v>
      </c>
      <c r="AI60" t="s">
        <v>246</v>
      </c>
      <c r="AJ60">
        <v>118</v>
      </c>
    </row>
    <row r="61" spans="2:36">
      <c r="S61">
        <v>36</v>
      </c>
      <c r="T61" t="s">
        <v>133</v>
      </c>
      <c r="U61">
        <v>176</v>
      </c>
      <c r="V61" t="s">
        <v>375</v>
      </c>
      <c r="AI61" t="s">
        <v>246</v>
      </c>
      <c r="AJ61">
        <v>119</v>
      </c>
    </row>
    <row r="62" spans="2:36">
      <c r="S62">
        <v>32</v>
      </c>
      <c r="T62" t="s">
        <v>198</v>
      </c>
      <c r="V62" t="s">
        <v>369</v>
      </c>
      <c r="AI62" t="s">
        <v>246</v>
      </c>
      <c r="AJ62">
        <v>120</v>
      </c>
    </row>
    <row r="63" spans="2:36">
      <c r="S63">
        <v>2</v>
      </c>
      <c r="T63" t="s">
        <v>249</v>
      </c>
      <c r="U63">
        <v>132</v>
      </c>
      <c r="V63" t="s">
        <v>370</v>
      </c>
      <c r="AI63" t="s">
        <v>246</v>
      </c>
      <c r="AJ63">
        <v>121</v>
      </c>
    </row>
    <row r="64" spans="2:36">
      <c r="AI64" t="s">
        <v>246</v>
      </c>
      <c r="AJ64">
        <v>122</v>
      </c>
    </row>
    <row r="65" spans="35:36">
      <c r="AI65" t="s">
        <v>178</v>
      </c>
      <c r="AJ65">
        <v>123</v>
      </c>
    </row>
    <row r="66" spans="35:36">
      <c r="AI66" t="s">
        <v>178</v>
      </c>
      <c r="AJ66">
        <v>124</v>
      </c>
    </row>
    <row r="67" spans="35:36">
      <c r="AI67" t="s">
        <v>178</v>
      </c>
      <c r="AJ67">
        <v>125</v>
      </c>
    </row>
    <row r="68" spans="35:36">
      <c r="AI68" t="s">
        <v>178</v>
      </c>
      <c r="AJ68">
        <v>126</v>
      </c>
    </row>
    <row r="69" spans="35:36">
      <c r="AI69" t="s">
        <v>178</v>
      </c>
      <c r="AJ69">
        <v>127</v>
      </c>
    </row>
    <row r="70" spans="35:36">
      <c r="AI70" t="s">
        <v>178</v>
      </c>
      <c r="AJ70">
        <v>128</v>
      </c>
    </row>
    <row r="71" spans="35:36">
      <c r="AI71" t="s">
        <v>178</v>
      </c>
      <c r="AJ71">
        <v>129</v>
      </c>
    </row>
    <row r="72" spans="35:36">
      <c r="AI72" t="s">
        <v>178</v>
      </c>
      <c r="AJ72">
        <v>130</v>
      </c>
    </row>
    <row r="73" spans="35:36">
      <c r="AI73" t="s">
        <v>178</v>
      </c>
      <c r="AJ73">
        <v>131</v>
      </c>
    </row>
    <row r="74" spans="35:36">
      <c r="AI74" t="s">
        <v>178</v>
      </c>
      <c r="AJ74">
        <v>132</v>
      </c>
    </row>
    <row r="75" spans="35:36">
      <c r="AI75" t="s">
        <v>178</v>
      </c>
      <c r="AJ75">
        <v>133</v>
      </c>
    </row>
    <row r="76" spans="35:36">
      <c r="AI76" t="s">
        <v>178</v>
      </c>
      <c r="AJ76">
        <v>134</v>
      </c>
    </row>
    <row r="77" spans="35:36">
      <c r="AI77" t="s">
        <v>178</v>
      </c>
      <c r="AJ77">
        <v>135</v>
      </c>
    </row>
    <row r="78" spans="35:36">
      <c r="AI78" t="s">
        <v>178</v>
      </c>
      <c r="AJ78">
        <v>136</v>
      </c>
    </row>
    <row r="79" spans="35:36">
      <c r="AI79" t="s">
        <v>178</v>
      </c>
      <c r="AJ79">
        <v>137</v>
      </c>
    </row>
    <row r="80" spans="35:36">
      <c r="AI80" t="s">
        <v>178</v>
      </c>
      <c r="AJ80">
        <v>138</v>
      </c>
    </row>
    <row r="81" spans="35:36">
      <c r="AI81" t="s">
        <v>178</v>
      </c>
      <c r="AJ81">
        <v>139</v>
      </c>
    </row>
    <row r="82" spans="35:36">
      <c r="AI82" t="s">
        <v>178</v>
      </c>
      <c r="AJ82">
        <v>140</v>
      </c>
    </row>
    <row r="83" spans="35:36">
      <c r="AI83" t="s">
        <v>178</v>
      </c>
      <c r="AJ83">
        <v>141</v>
      </c>
    </row>
    <row r="84" spans="35:36">
      <c r="AI84" t="s">
        <v>135</v>
      </c>
      <c r="AJ84">
        <v>142</v>
      </c>
    </row>
    <row r="85" spans="35:36">
      <c r="AI85" t="s">
        <v>135</v>
      </c>
      <c r="AJ85">
        <v>143</v>
      </c>
    </row>
    <row r="86" spans="35:36">
      <c r="AI86" t="s">
        <v>135</v>
      </c>
      <c r="AJ86">
        <v>144</v>
      </c>
    </row>
    <row r="87" spans="35:36">
      <c r="AI87" t="s">
        <v>135</v>
      </c>
      <c r="AJ87">
        <v>145</v>
      </c>
    </row>
    <row r="88" spans="35:36">
      <c r="AI88" t="s">
        <v>135</v>
      </c>
      <c r="AJ88">
        <v>146</v>
      </c>
    </row>
    <row r="89" spans="35:36">
      <c r="AI89" t="s">
        <v>135</v>
      </c>
      <c r="AJ89">
        <v>147</v>
      </c>
    </row>
    <row r="90" spans="35:36">
      <c r="AI90" t="s">
        <v>135</v>
      </c>
      <c r="AJ90">
        <v>148</v>
      </c>
    </row>
    <row r="91" spans="35:36">
      <c r="AI91" t="s">
        <v>135</v>
      </c>
      <c r="AJ91">
        <v>149</v>
      </c>
    </row>
    <row r="92" spans="35:36">
      <c r="AI92" t="s">
        <v>135</v>
      </c>
      <c r="AJ92">
        <v>150</v>
      </c>
    </row>
    <row r="93" spans="35:36">
      <c r="AI93" t="s">
        <v>135</v>
      </c>
      <c r="AJ93">
        <v>151</v>
      </c>
    </row>
    <row r="94" spans="35:36">
      <c r="AI94" t="s">
        <v>135</v>
      </c>
      <c r="AJ94">
        <v>152</v>
      </c>
    </row>
    <row r="95" spans="35:36">
      <c r="AI95" t="s">
        <v>135</v>
      </c>
      <c r="AJ95">
        <v>153</v>
      </c>
    </row>
    <row r="96" spans="35:36">
      <c r="AI96" t="s">
        <v>135</v>
      </c>
      <c r="AJ96">
        <v>154</v>
      </c>
    </row>
    <row r="97" spans="35:36">
      <c r="AI97" t="s">
        <v>135</v>
      </c>
      <c r="AJ97">
        <v>155</v>
      </c>
    </row>
    <row r="98" spans="35:36">
      <c r="AI98" t="s">
        <v>135</v>
      </c>
      <c r="AJ98">
        <v>156</v>
      </c>
    </row>
    <row r="99" spans="35:36">
      <c r="AI99" t="s">
        <v>135</v>
      </c>
      <c r="AJ99">
        <v>157</v>
      </c>
    </row>
    <row r="100" spans="35:36">
      <c r="AI100" t="s">
        <v>135</v>
      </c>
      <c r="AJ100">
        <v>158</v>
      </c>
    </row>
    <row r="101" spans="35:36">
      <c r="AI101" t="s">
        <v>246</v>
      </c>
      <c r="AJ101">
        <v>159</v>
      </c>
    </row>
    <row r="102" spans="35:36">
      <c r="AI102" t="s">
        <v>246</v>
      </c>
      <c r="AJ102">
        <v>160</v>
      </c>
    </row>
    <row r="103" spans="35:36">
      <c r="AI103" t="s">
        <v>246</v>
      </c>
      <c r="AJ103">
        <v>161</v>
      </c>
    </row>
    <row r="104" spans="35:36">
      <c r="AI104" s="36" t="s">
        <v>178</v>
      </c>
      <c r="AJ104">
        <v>28</v>
      </c>
    </row>
    <row r="105" spans="35:36">
      <c r="AI105" s="37" t="s">
        <v>178</v>
      </c>
      <c r="AJ105">
        <v>8</v>
      </c>
    </row>
    <row r="106" spans="35:36">
      <c r="AI106" s="36" t="s">
        <v>300</v>
      </c>
      <c r="AJ106">
        <v>14</v>
      </c>
    </row>
    <row r="107" spans="35:36">
      <c r="AI107" s="37" t="s">
        <v>135</v>
      </c>
      <c r="AJ107">
        <v>6</v>
      </c>
    </row>
    <row r="108" spans="35:36">
      <c r="AI108" s="36" t="s">
        <v>300</v>
      </c>
      <c r="AJ108">
        <v>24</v>
      </c>
    </row>
    <row r="109" spans="35:36">
      <c r="AI109" s="37" t="s">
        <v>178</v>
      </c>
      <c r="AJ109">
        <v>22</v>
      </c>
    </row>
    <row r="110" spans="35:36">
      <c r="AI110" s="36" t="s">
        <v>135</v>
      </c>
      <c r="AJ110">
        <v>29</v>
      </c>
    </row>
    <row r="111" spans="35:36">
      <c r="AI111" s="37" t="s">
        <v>178</v>
      </c>
      <c r="AJ111">
        <v>21</v>
      </c>
    </row>
    <row r="112" spans="35:36">
      <c r="AI112" s="36" t="s">
        <v>178</v>
      </c>
      <c r="AJ112">
        <v>11</v>
      </c>
    </row>
    <row r="113" spans="35:36">
      <c r="AI113" s="37" t="s">
        <v>178</v>
      </c>
      <c r="AJ113">
        <v>25</v>
      </c>
    </row>
    <row r="114" spans="35:36">
      <c r="AI114" s="36" t="s">
        <v>23</v>
      </c>
      <c r="AJ114">
        <v>19</v>
      </c>
    </row>
    <row r="115" spans="35:36">
      <c r="AI115" s="37" t="s">
        <v>300</v>
      </c>
      <c r="AJ115">
        <v>16</v>
      </c>
    </row>
    <row r="116" spans="35:36">
      <c r="AI116" s="36" t="s">
        <v>23</v>
      </c>
      <c r="AJ116">
        <v>43</v>
      </c>
    </row>
    <row r="117" spans="35:36">
      <c r="AI117" s="37" t="s">
        <v>300</v>
      </c>
      <c r="AJ117">
        <v>30</v>
      </c>
    </row>
    <row r="118" spans="35:36">
      <c r="AI118" s="36" t="s">
        <v>178</v>
      </c>
      <c r="AJ118">
        <v>27</v>
      </c>
    </row>
    <row r="119" spans="35:36">
      <c r="AI119" s="37"/>
      <c r="AJ119">
        <v>27</v>
      </c>
    </row>
    <row r="120" spans="35:36">
      <c r="AI120" s="36"/>
      <c r="AJ120">
        <v>27</v>
      </c>
    </row>
    <row r="121" spans="35:36">
      <c r="AI121" s="37"/>
      <c r="AJ121">
        <v>27</v>
      </c>
    </row>
    <row r="122" spans="35:36">
      <c r="AI122" s="36" t="s">
        <v>178</v>
      </c>
      <c r="AJ122">
        <v>41</v>
      </c>
    </row>
    <row r="123" spans="35:36">
      <c r="AI123" s="37" t="s">
        <v>23</v>
      </c>
      <c r="AJ123">
        <v>35</v>
      </c>
    </row>
    <row r="124" spans="35:36">
      <c r="AI124" s="36" t="s">
        <v>135</v>
      </c>
      <c r="AJ124">
        <v>26</v>
      </c>
    </row>
    <row r="125" spans="35:36">
      <c r="AI125" s="37"/>
      <c r="AJ125">
        <v>26</v>
      </c>
    </row>
    <row r="126" spans="35:36">
      <c r="AI126" s="58" t="s">
        <v>23</v>
      </c>
      <c r="AJ126" s="28">
        <v>34</v>
      </c>
    </row>
    <row r="127" spans="35:36">
      <c r="AI127" s="58"/>
      <c r="AJ127" s="28">
        <v>34</v>
      </c>
    </row>
    <row r="128" spans="35:36">
      <c r="AI128" s="36" t="s">
        <v>178</v>
      </c>
      <c r="AJ128">
        <v>4</v>
      </c>
    </row>
    <row r="129" spans="35:36">
      <c r="AI129" s="37" t="s">
        <v>300</v>
      </c>
      <c r="AJ129">
        <v>39</v>
      </c>
    </row>
    <row r="130" spans="35:36">
      <c r="AI130" s="36" t="s">
        <v>300</v>
      </c>
      <c r="AJ130">
        <v>23</v>
      </c>
    </row>
    <row r="131" spans="35:36">
      <c r="AI131" s="37" t="s">
        <v>178</v>
      </c>
      <c r="AJ131">
        <v>17</v>
      </c>
    </row>
    <row r="132" spans="35:36">
      <c r="AI132" s="36"/>
      <c r="AJ132" s="28">
        <v>17</v>
      </c>
    </row>
    <row r="133" spans="35:36">
      <c r="AI133" s="37"/>
      <c r="AJ133" s="28">
        <v>17</v>
      </c>
    </row>
    <row r="134" spans="35:36">
      <c r="AI134" s="36"/>
      <c r="AJ134">
        <v>17</v>
      </c>
    </row>
    <row r="135" spans="35:36">
      <c r="AI135" s="37" t="s">
        <v>23</v>
      </c>
      <c r="AJ135">
        <v>31</v>
      </c>
    </row>
    <row r="136" spans="35:36">
      <c r="AI136" s="36" t="s">
        <v>400</v>
      </c>
      <c r="AJ136">
        <v>5</v>
      </c>
    </row>
    <row r="137" spans="35:36">
      <c r="AI137" s="37" t="s">
        <v>178</v>
      </c>
      <c r="AJ137">
        <v>15</v>
      </c>
    </row>
    <row r="138" spans="35:36">
      <c r="AI138" s="36" t="s">
        <v>135</v>
      </c>
      <c r="AJ138">
        <v>13</v>
      </c>
    </row>
    <row r="139" spans="35:36">
      <c r="AI139" s="37" t="s">
        <v>246</v>
      </c>
      <c r="AJ139">
        <v>1</v>
      </c>
    </row>
    <row r="140" spans="35:36">
      <c r="AI140" s="36" t="s">
        <v>300</v>
      </c>
      <c r="AJ140">
        <v>12</v>
      </c>
    </row>
    <row r="141" spans="35:36">
      <c r="AI141" s="37" t="s">
        <v>300</v>
      </c>
      <c r="AJ141">
        <v>20</v>
      </c>
    </row>
    <row r="142" spans="35:36">
      <c r="AI142" s="36" t="s">
        <v>23</v>
      </c>
      <c r="AJ142">
        <v>9</v>
      </c>
    </row>
    <row r="143" spans="35:36">
      <c r="AI143" s="37" t="s">
        <v>23</v>
      </c>
      <c r="AJ143">
        <v>3</v>
      </c>
    </row>
    <row r="144" spans="35:36">
      <c r="AI144" s="36" t="s">
        <v>18</v>
      </c>
      <c r="AJ144">
        <v>7</v>
      </c>
    </row>
    <row r="145" spans="35:36">
      <c r="AI145" s="37" t="s">
        <v>401</v>
      </c>
      <c r="AJ145">
        <v>33</v>
      </c>
    </row>
    <row r="146" spans="35:36">
      <c r="AI146" s="36" t="s">
        <v>76</v>
      </c>
      <c r="AJ146">
        <v>10</v>
      </c>
    </row>
    <row r="147" spans="35:36">
      <c r="AI147" s="37" t="s">
        <v>300</v>
      </c>
      <c r="AJ147">
        <v>40</v>
      </c>
    </row>
    <row r="148" spans="35:36">
      <c r="AI148" s="36" t="s">
        <v>135</v>
      </c>
      <c r="AJ148">
        <v>36</v>
      </c>
    </row>
    <row r="149" spans="35:36">
      <c r="AI149" s="37"/>
      <c r="AJ149">
        <v>36</v>
      </c>
    </row>
    <row r="150" spans="35:36">
      <c r="AI150" s="36"/>
      <c r="AJ150">
        <v>36</v>
      </c>
    </row>
    <row r="151" spans="35:36">
      <c r="AI151" s="37"/>
      <c r="AJ151">
        <v>36</v>
      </c>
    </row>
    <row r="152" spans="35:36">
      <c r="AI152" s="36" t="s">
        <v>178</v>
      </c>
      <c r="AJ152">
        <v>32</v>
      </c>
    </row>
    <row r="153" spans="35:36">
      <c r="AI153" s="37" t="s">
        <v>246</v>
      </c>
      <c r="AJ153">
        <v>2</v>
      </c>
    </row>
  </sheetData>
  <pageMargins left="0.7" right="0.7" top="0.75" bottom="0.75" header="0.3" footer="0.3"/>
  <legacyDrawing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BC66"/>
  <sheetViews>
    <sheetView topLeftCell="A46" zoomScaleNormal="100" workbookViewId="0">
      <selection activeCell="AI4" sqref="AI4:AJ153"/>
    </sheetView>
  </sheetViews>
  <sheetFormatPr defaultRowHeight="15"/>
  <cols>
    <col min="3" max="3" width="22.140625" customWidth="1"/>
    <col min="4" max="4" width="11.28515625" customWidth="1"/>
    <col min="5" max="5" width="10.5703125" bestFit="1" customWidth="1"/>
  </cols>
  <sheetData>
    <row r="1" spans="3:55" ht="15.75" thickBot="1"/>
    <row r="2" spans="3:55">
      <c r="C2" s="113" t="s">
        <v>406</v>
      </c>
      <c r="D2" s="114"/>
      <c r="E2" s="114"/>
      <c r="F2" s="114"/>
      <c r="G2" s="114"/>
      <c r="H2" s="114"/>
      <c r="I2" s="5"/>
      <c r="K2" s="111"/>
      <c r="L2" s="111"/>
      <c r="M2" s="111"/>
      <c r="N2" s="111"/>
      <c r="O2" s="111"/>
      <c r="P2" s="111"/>
    </row>
    <row r="3" spans="3:55">
      <c r="C3" s="6"/>
      <c r="E3" s="110" t="s">
        <v>407</v>
      </c>
      <c r="F3" s="111"/>
      <c r="G3" s="111"/>
      <c r="H3" s="111"/>
      <c r="I3" s="112"/>
      <c r="M3" s="111"/>
      <c r="N3" s="111"/>
      <c r="O3" s="111"/>
      <c r="P3" s="111"/>
      <c r="Q3" s="111"/>
    </row>
    <row r="4" spans="3:55">
      <c r="C4" s="7" t="s">
        <v>408</v>
      </c>
      <c r="D4" s="1" t="s">
        <v>409</v>
      </c>
      <c r="E4" s="3">
        <v>3</v>
      </c>
      <c r="F4" s="1">
        <v>7</v>
      </c>
      <c r="G4" s="1">
        <v>9</v>
      </c>
      <c r="H4" s="1">
        <v>10</v>
      </c>
      <c r="I4" s="14">
        <v>19</v>
      </c>
      <c r="J4" s="26">
        <v>26</v>
      </c>
      <c r="K4" s="1">
        <v>31</v>
      </c>
      <c r="L4" s="1">
        <v>33</v>
      </c>
      <c r="M4" s="1">
        <v>35</v>
      </c>
      <c r="N4" s="1">
        <v>43</v>
      </c>
      <c r="O4">
        <v>84</v>
      </c>
      <c r="P4">
        <v>105</v>
      </c>
      <c r="Q4">
        <v>127</v>
      </c>
      <c r="R4">
        <v>133</v>
      </c>
      <c r="S4">
        <v>134</v>
      </c>
      <c r="T4">
        <v>82</v>
      </c>
      <c r="U4">
        <v>83</v>
      </c>
      <c r="V4">
        <v>85</v>
      </c>
      <c r="W4">
        <v>86</v>
      </c>
      <c r="X4">
        <v>87</v>
      </c>
      <c r="Y4">
        <v>89</v>
      </c>
      <c r="Z4">
        <v>90</v>
      </c>
      <c r="AA4">
        <v>91</v>
      </c>
      <c r="AB4">
        <v>92</v>
      </c>
      <c r="AC4">
        <v>94</v>
      </c>
      <c r="AD4">
        <v>95</v>
      </c>
      <c r="AE4">
        <v>97</v>
      </c>
      <c r="AF4">
        <v>98</v>
      </c>
      <c r="AG4">
        <v>99</v>
      </c>
      <c r="AH4">
        <v>101</v>
      </c>
      <c r="AI4">
        <v>102</v>
      </c>
      <c r="AJ4">
        <v>104</v>
      </c>
      <c r="AK4">
        <v>106</v>
      </c>
      <c r="AL4">
        <v>107</v>
      </c>
      <c r="AM4">
        <v>108</v>
      </c>
      <c r="AN4">
        <v>109</v>
      </c>
      <c r="AO4">
        <v>110</v>
      </c>
      <c r="AP4">
        <v>111</v>
      </c>
      <c r="AQ4">
        <v>112</v>
      </c>
      <c r="AR4">
        <v>114</v>
      </c>
      <c r="AS4">
        <v>115</v>
      </c>
      <c r="AT4">
        <v>119</v>
      </c>
      <c r="AU4">
        <v>120</v>
      </c>
      <c r="AV4">
        <v>122</v>
      </c>
      <c r="AW4">
        <v>123</v>
      </c>
      <c r="AX4">
        <v>124</v>
      </c>
      <c r="AY4">
        <v>125</v>
      </c>
      <c r="AZ4">
        <v>130</v>
      </c>
      <c r="BA4">
        <v>136</v>
      </c>
      <c r="BB4">
        <v>137</v>
      </c>
      <c r="BC4">
        <v>140</v>
      </c>
    </row>
    <row r="5" spans="3:55">
      <c r="C5" s="6" t="s">
        <v>1</v>
      </c>
      <c r="D5" s="2">
        <v>0.3</v>
      </c>
      <c r="E5" s="4">
        <v>10</v>
      </c>
      <c r="F5">
        <v>10</v>
      </c>
      <c r="G5">
        <v>7</v>
      </c>
      <c r="H5">
        <v>2</v>
      </c>
      <c r="I5" s="8">
        <v>10</v>
      </c>
      <c r="J5" s="16">
        <v>3</v>
      </c>
      <c r="K5" s="17">
        <v>6</v>
      </c>
      <c r="L5" s="18">
        <v>5</v>
      </c>
      <c r="M5" s="17">
        <v>3</v>
      </c>
      <c r="N5" s="17">
        <v>5</v>
      </c>
      <c r="O5">
        <v>7</v>
      </c>
      <c r="P5">
        <v>2</v>
      </c>
      <c r="Q5">
        <v>2</v>
      </c>
      <c r="R5">
        <v>2</v>
      </c>
      <c r="S5">
        <v>2</v>
      </c>
      <c r="T5">
        <v>9</v>
      </c>
      <c r="U5">
        <v>10</v>
      </c>
      <c r="V5">
        <v>4</v>
      </c>
      <c r="W5">
        <v>3</v>
      </c>
      <c r="X5">
        <v>3</v>
      </c>
      <c r="Y5">
        <v>4</v>
      </c>
      <c r="Z5">
        <v>1</v>
      </c>
      <c r="AA5">
        <v>6</v>
      </c>
      <c r="AB5">
        <v>3</v>
      </c>
      <c r="AC5">
        <v>1</v>
      </c>
      <c r="AD5">
        <v>1</v>
      </c>
      <c r="AE5">
        <v>5</v>
      </c>
      <c r="AF5">
        <v>3</v>
      </c>
      <c r="AG5">
        <v>4</v>
      </c>
      <c r="AH5">
        <v>2</v>
      </c>
      <c r="AI5">
        <v>2</v>
      </c>
      <c r="AJ5">
        <v>3</v>
      </c>
      <c r="AK5">
        <v>5</v>
      </c>
      <c r="AL5">
        <v>2</v>
      </c>
      <c r="AM5">
        <v>7</v>
      </c>
      <c r="AN5">
        <v>1</v>
      </c>
      <c r="AO5">
        <v>3</v>
      </c>
      <c r="AP5">
        <v>2</v>
      </c>
      <c r="AQ5">
        <v>4</v>
      </c>
      <c r="AR5">
        <v>2</v>
      </c>
      <c r="AS5">
        <v>4</v>
      </c>
      <c r="AT5">
        <v>3</v>
      </c>
      <c r="AU5">
        <v>3</v>
      </c>
      <c r="AV5">
        <v>5</v>
      </c>
      <c r="AW5">
        <v>9</v>
      </c>
      <c r="AX5">
        <v>5</v>
      </c>
      <c r="AY5">
        <v>5</v>
      </c>
      <c r="AZ5">
        <v>5</v>
      </c>
      <c r="BA5">
        <v>9</v>
      </c>
      <c r="BB5">
        <v>8</v>
      </c>
      <c r="BC5">
        <v>6</v>
      </c>
    </row>
    <row r="6" spans="3:55">
      <c r="C6" s="6" t="s">
        <v>2</v>
      </c>
      <c r="D6" s="2">
        <v>0.3</v>
      </c>
      <c r="E6" s="4">
        <v>8</v>
      </c>
      <c r="F6">
        <v>10</v>
      </c>
      <c r="G6">
        <v>8</v>
      </c>
      <c r="H6">
        <v>5</v>
      </c>
      <c r="I6" s="8">
        <v>6</v>
      </c>
      <c r="J6" s="16">
        <v>4</v>
      </c>
      <c r="K6" s="17">
        <v>6</v>
      </c>
      <c r="L6" s="18">
        <v>4</v>
      </c>
      <c r="M6" s="17">
        <v>7</v>
      </c>
      <c r="N6" s="17">
        <v>5</v>
      </c>
      <c r="O6">
        <v>10</v>
      </c>
      <c r="P6">
        <v>3</v>
      </c>
      <c r="Q6">
        <v>10</v>
      </c>
      <c r="R6">
        <v>10</v>
      </c>
      <c r="S6">
        <v>10</v>
      </c>
      <c r="T6">
        <v>8</v>
      </c>
      <c r="U6">
        <v>10</v>
      </c>
      <c r="V6">
        <v>4</v>
      </c>
      <c r="W6">
        <v>6</v>
      </c>
      <c r="X6">
        <v>8</v>
      </c>
      <c r="Y6">
        <v>5</v>
      </c>
      <c r="Z6">
        <v>2</v>
      </c>
      <c r="AA6">
        <v>8</v>
      </c>
      <c r="AB6">
        <v>10</v>
      </c>
      <c r="AC6">
        <v>9</v>
      </c>
      <c r="AD6">
        <v>4</v>
      </c>
      <c r="AE6">
        <v>6</v>
      </c>
      <c r="AF6">
        <v>4</v>
      </c>
      <c r="AG6">
        <v>5</v>
      </c>
      <c r="AH6">
        <v>7</v>
      </c>
      <c r="AI6">
        <v>4</v>
      </c>
      <c r="AJ6">
        <v>6</v>
      </c>
      <c r="AK6">
        <v>5</v>
      </c>
      <c r="AL6">
        <v>4</v>
      </c>
      <c r="AM6">
        <v>5</v>
      </c>
      <c r="AN6">
        <v>5</v>
      </c>
      <c r="AO6">
        <v>5</v>
      </c>
      <c r="AP6">
        <v>2</v>
      </c>
      <c r="AQ6">
        <v>4</v>
      </c>
      <c r="AR6">
        <v>2</v>
      </c>
      <c r="AS6">
        <v>6</v>
      </c>
      <c r="AT6">
        <v>9</v>
      </c>
      <c r="AU6">
        <v>8</v>
      </c>
      <c r="AV6">
        <v>3</v>
      </c>
      <c r="AW6">
        <v>6</v>
      </c>
      <c r="AX6">
        <v>7</v>
      </c>
      <c r="AY6">
        <v>5</v>
      </c>
      <c r="AZ6">
        <v>6</v>
      </c>
      <c r="BA6">
        <v>5</v>
      </c>
      <c r="BB6">
        <v>6</v>
      </c>
      <c r="BC6">
        <v>6</v>
      </c>
    </row>
    <row r="7" spans="3:55">
      <c r="C7" s="6" t="s">
        <v>3</v>
      </c>
      <c r="D7" s="2">
        <v>0.05</v>
      </c>
      <c r="E7" s="4">
        <v>6</v>
      </c>
      <c r="F7">
        <v>8</v>
      </c>
      <c r="G7">
        <v>6</v>
      </c>
      <c r="H7">
        <v>3</v>
      </c>
      <c r="I7" s="8">
        <v>6</v>
      </c>
      <c r="J7" s="16">
        <v>4</v>
      </c>
      <c r="K7" s="17">
        <v>6</v>
      </c>
      <c r="L7" s="18">
        <v>7</v>
      </c>
      <c r="M7" s="17">
        <v>3</v>
      </c>
      <c r="N7" s="17">
        <v>4</v>
      </c>
      <c r="O7">
        <v>6</v>
      </c>
      <c r="P7">
        <v>2</v>
      </c>
      <c r="Q7">
        <v>8</v>
      </c>
      <c r="R7">
        <v>9</v>
      </c>
      <c r="S7">
        <v>9</v>
      </c>
      <c r="T7">
        <v>4</v>
      </c>
      <c r="U7">
        <v>4</v>
      </c>
      <c r="V7">
        <v>4</v>
      </c>
      <c r="W7">
        <v>4</v>
      </c>
      <c r="X7">
        <v>7</v>
      </c>
      <c r="Y7">
        <v>3</v>
      </c>
      <c r="Z7">
        <v>1</v>
      </c>
      <c r="AA7">
        <v>7</v>
      </c>
      <c r="AB7">
        <v>6</v>
      </c>
      <c r="AC7">
        <v>8</v>
      </c>
      <c r="AD7">
        <v>4</v>
      </c>
      <c r="AE7">
        <v>4</v>
      </c>
      <c r="AF7">
        <v>7</v>
      </c>
      <c r="AG7">
        <v>7</v>
      </c>
      <c r="AH7">
        <v>3</v>
      </c>
      <c r="AI7">
        <v>3</v>
      </c>
      <c r="AJ7">
        <v>3</v>
      </c>
      <c r="AK7">
        <v>5</v>
      </c>
      <c r="AL7">
        <v>3</v>
      </c>
      <c r="AM7">
        <v>3</v>
      </c>
      <c r="AN7">
        <v>5</v>
      </c>
      <c r="AO7">
        <v>3</v>
      </c>
      <c r="AP7">
        <v>2</v>
      </c>
      <c r="AQ7">
        <v>3</v>
      </c>
      <c r="AR7">
        <v>2</v>
      </c>
      <c r="AS7">
        <v>3</v>
      </c>
      <c r="AT7">
        <v>8</v>
      </c>
      <c r="AU7">
        <v>7</v>
      </c>
      <c r="AV7">
        <v>2</v>
      </c>
      <c r="AW7">
        <v>5</v>
      </c>
      <c r="AX7">
        <v>7</v>
      </c>
      <c r="AY7">
        <v>1</v>
      </c>
      <c r="AZ7">
        <v>5</v>
      </c>
      <c r="BA7">
        <v>5</v>
      </c>
      <c r="BB7">
        <v>3</v>
      </c>
      <c r="BC7">
        <v>3</v>
      </c>
    </row>
    <row r="8" spans="3:55">
      <c r="C8" s="6" t="s">
        <v>4</v>
      </c>
      <c r="D8" s="2">
        <v>0.2</v>
      </c>
      <c r="E8" s="4">
        <v>8</v>
      </c>
      <c r="F8">
        <v>9</v>
      </c>
      <c r="G8">
        <v>7</v>
      </c>
      <c r="H8">
        <v>6</v>
      </c>
      <c r="I8" s="8">
        <v>4</v>
      </c>
      <c r="J8" s="16">
        <v>3</v>
      </c>
      <c r="K8" s="17">
        <v>8</v>
      </c>
      <c r="L8" s="18">
        <v>3</v>
      </c>
      <c r="M8" s="17">
        <v>8</v>
      </c>
      <c r="N8" s="17">
        <v>8</v>
      </c>
      <c r="O8">
        <v>7</v>
      </c>
      <c r="P8">
        <v>3</v>
      </c>
      <c r="Q8">
        <v>5</v>
      </c>
      <c r="R8">
        <v>3</v>
      </c>
      <c r="S8">
        <v>3</v>
      </c>
      <c r="T8">
        <v>6</v>
      </c>
      <c r="U8">
        <v>10</v>
      </c>
      <c r="V8">
        <v>7</v>
      </c>
      <c r="W8">
        <v>9</v>
      </c>
      <c r="X8">
        <v>2</v>
      </c>
      <c r="Y8">
        <v>3</v>
      </c>
      <c r="Z8">
        <v>2</v>
      </c>
      <c r="AA8">
        <v>1</v>
      </c>
      <c r="AB8">
        <v>8</v>
      </c>
      <c r="AC8">
        <v>6</v>
      </c>
      <c r="AD8">
        <v>2</v>
      </c>
      <c r="AE8">
        <v>7</v>
      </c>
      <c r="AF8">
        <v>6</v>
      </c>
      <c r="AG8">
        <v>8</v>
      </c>
      <c r="AH8">
        <v>7</v>
      </c>
      <c r="AI8">
        <v>7</v>
      </c>
      <c r="AJ8">
        <v>7</v>
      </c>
      <c r="AK8">
        <v>7</v>
      </c>
      <c r="AL8">
        <v>6</v>
      </c>
      <c r="AM8">
        <v>5</v>
      </c>
      <c r="AN8">
        <v>5</v>
      </c>
      <c r="AO8">
        <v>8</v>
      </c>
      <c r="AP8">
        <v>2</v>
      </c>
      <c r="AQ8">
        <v>4</v>
      </c>
      <c r="AR8">
        <v>5</v>
      </c>
      <c r="AS8">
        <v>4</v>
      </c>
      <c r="AT8">
        <v>8</v>
      </c>
      <c r="AU8">
        <v>7</v>
      </c>
      <c r="AV8">
        <v>3</v>
      </c>
      <c r="AW8">
        <v>3</v>
      </c>
      <c r="AX8">
        <v>5</v>
      </c>
      <c r="AY8">
        <v>3</v>
      </c>
      <c r="AZ8">
        <v>3</v>
      </c>
      <c r="BA8">
        <v>3</v>
      </c>
      <c r="BB8">
        <v>3</v>
      </c>
      <c r="BC8">
        <v>3</v>
      </c>
    </row>
    <row r="9" spans="3:55">
      <c r="C9" s="6" t="s">
        <v>5</v>
      </c>
      <c r="D9" s="2">
        <v>0.05</v>
      </c>
      <c r="E9" s="4">
        <v>4</v>
      </c>
      <c r="F9">
        <v>7</v>
      </c>
      <c r="G9">
        <v>5</v>
      </c>
      <c r="H9">
        <v>1</v>
      </c>
      <c r="I9" s="8">
        <v>3</v>
      </c>
      <c r="J9" s="16">
        <v>4</v>
      </c>
      <c r="K9" s="17">
        <v>2</v>
      </c>
      <c r="L9" s="18">
        <v>1</v>
      </c>
      <c r="M9" s="17">
        <v>2</v>
      </c>
      <c r="N9" s="17">
        <v>4</v>
      </c>
      <c r="O9">
        <v>4</v>
      </c>
      <c r="P9">
        <v>2</v>
      </c>
      <c r="Q9">
        <v>1</v>
      </c>
      <c r="R9">
        <v>1</v>
      </c>
      <c r="S9">
        <v>1</v>
      </c>
      <c r="T9">
        <v>7</v>
      </c>
      <c r="U9">
        <v>4</v>
      </c>
      <c r="V9">
        <v>1</v>
      </c>
      <c r="W9">
        <v>2</v>
      </c>
      <c r="X9">
        <v>4</v>
      </c>
      <c r="Y9">
        <v>3</v>
      </c>
      <c r="Z9">
        <v>2</v>
      </c>
      <c r="AA9">
        <v>5</v>
      </c>
      <c r="AB9">
        <v>1</v>
      </c>
      <c r="AC9">
        <v>1</v>
      </c>
      <c r="AD9">
        <v>1</v>
      </c>
      <c r="AE9">
        <v>2</v>
      </c>
      <c r="AF9">
        <v>2</v>
      </c>
      <c r="AG9">
        <v>2</v>
      </c>
      <c r="AH9">
        <v>2</v>
      </c>
      <c r="AI9">
        <v>2</v>
      </c>
      <c r="AJ9">
        <v>1</v>
      </c>
      <c r="AK9">
        <v>1</v>
      </c>
      <c r="AL9">
        <v>1</v>
      </c>
      <c r="AM9">
        <v>3</v>
      </c>
      <c r="AN9">
        <v>1</v>
      </c>
      <c r="AO9">
        <v>2</v>
      </c>
      <c r="AP9">
        <v>1</v>
      </c>
      <c r="AQ9">
        <v>1</v>
      </c>
      <c r="AR9">
        <v>1</v>
      </c>
      <c r="AS9">
        <v>1</v>
      </c>
      <c r="AT9">
        <v>1</v>
      </c>
      <c r="AU9">
        <v>1</v>
      </c>
      <c r="AV9">
        <v>3</v>
      </c>
      <c r="AW9">
        <v>1</v>
      </c>
      <c r="AX9">
        <v>3</v>
      </c>
      <c r="AY9">
        <v>2</v>
      </c>
      <c r="AZ9">
        <v>2</v>
      </c>
      <c r="BA9">
        <v>6</v>
      </c>
      <c r="BB9">
        <v>7</v>
      </c>
      <c r="BC9">
        <v>4</v>
      </c>
    </row>
    <row r="10" spans="3:55">
      <c r="C10" s="6" t="s">
        <v>6</v>
      </c>
      <c r="D10" s="2">
        <v>0.1</v>
      </c>
      <c r="E10" s="4">
        <v>4</v>
      </c>
      <c r="F10">
        <v>10</v>
      </c>
      <c r="G10">
        <v>7</v>
      </c>
      <c r="H10">
        <v>3</v>
      </c>
      <c r="I10" s="8">
        <v>8</v>
      </c>
      <c r="J10" s="16">
        <v>7</v>
      </c>
      <c r="K10" s="17">
        <v>6</v>
      </c>
      <c r="L10" s="18">
        <v>5</v>
      </c>
      <c r="M10" s="17">
        <v>3</v>
      </c>
      <c r="N10" s="17">
        <v>8</v>
      </c>
      <c r="O10">
        <v>8</v>
      </c>
      <c r="P10">
        <v>6</v>
      </c>
      <c r="Q10">
        <v>8</v>
      </c>
      <c r="R10">
        <v>8</v>
      </c>
      <c r="S10">
        <v>8</v>
      </c>
      <c r="T10">
        <v>6</v>
      </c>
      <c r="U10">
        <v>7</v>
      </c>
      <c r="V10">
        <v>4</v>
      </c>
      <c r="W10">
        <v>3</v>
      </c>
      <c r="X10">
        <v>7</v>
      </c>
      <c r="Y10">
        <v>7</v>
      </c>
      <c r="Z10">
        <v>1</v>
      </c>
      <c r="AA10">
        <v>7</v>
      </c>
      <c r="AB10">
        <v>10</v>
      </c>
      <c r="AC10">
        <v>7</v>
      </c>
      <c r="AD10">
        <v>8</v>
      </c>
      <c r="AE10">
        <v>4</v>
      </c>
      <c r="AF10">
        <v>5</v>
      </c>
      <c r="AG10">
        <v>5</v>
      </c>
      <c r="AH10">
        <v>5</v>
      </c>
      <c r="AI10">
        <v>3</v>
      </c>
      <c r="AJ10">
        <v>8</v>
      </c>
      <c r="AK10">
        <v>6</v>
      </c>
      <c r="AL10">
        <v>3</v>
      </c>
      <c r="AM10">
        <v>8</v>
      </c>
      <c r="AN10">
        <v>6</v>
      </c>
      <c r="AO10">
        <v>2</v>
      </c>
      <c r="AP10">
        <v>10</v>
      </c>
      <c r="AQ10">
        <v>4</v>
      </c>
      <c r="AR10">
        <v>2</v>
      </c>
      <c r="AS10">
        <v>5</v>
      </c>
      <c r="AT10">
        <v>9</v>
      </c>
      <c r="AU10">
        <v>7</v>
      </c>
      <c r="AV10">
        <v>6</v>
      </c>
      <c r="AW10">
        <v>7</v>
      </c>
      <c r="AX10">
        <v>5</v>
      </c>
      <c r="AY10">
        <v>5</v>
      </c>
      <c r="AZ10">
        <v>2</v>
      </c>
      <c r="BA10">
        <v>3</v>
      </c>
      <c r="BB10">
        <v>5</v>
      </c>
      <c r="BC10">
        <v>5</v>
      </c>
    </row>
    <row r="11" spans="3:55" ht="15.75" thickBot="1">
      <c r="C11" s="9" t="s">
        <v>410</v>
      </c>
      <c r="D11" s="12">
        <f>SUM(D5:D10)</f>
        <v>1.0000000000000002</v>
      </c>
      <c r="E11" s="13">
        <f t="shared" ref="E11:BC11" si="0">SUM($D5*E5+$D6*E6+$D7*E7+$D8*E8+$D9*E9+$D10*E10)</f>
        <v>7.9000000000000012</v>
      </c>
      <c r="F11" s="13">
        <f t="shared" si="0"/>
        <v>9.5500000000000007</v>
      </c>
      <c r="G11" s="13">
        <f t="shared" si="0"/>
        <v>7.15</v>
      </c>
      <c r="H11" s="13">
        <f t="shared" si="0"/>
        <v>3.8</v>
      </c>
      <c r="I11" s="13">
        <f t="shared" si="0"/>
        <v>6.85</v>
      </c>
      <c r="J11" s="13">
        <f t="shared" si="0"/>
        <v>3.8000000000000003</v>
      </c>
      <c r="K11" s="13">
        <f t="shared" si="0"/>
        <v>6.1999999999999993</v>
      </c>
      <c r="L11" s="13">
        <f t="shared" si="0"/>
        <v>4.2</v>
      </c>
      <c r="M11" s="13">
        <f t="shared" si="0"/>
        <v>5.1499999999999995</v>
      </c>
      <c r="N11" s="13">
        <f t="shared" si="0"/>
        <v>5.8000000000000007</v>
      </c>
      <c r="O11" s="13">
        <f t="shared" si="0"/>
        <v>7.8</v>
      </c>
      <c r="P11" s="13">
        <f t="shared" si="0"/>
        <v>2.9000000000000004</v>
      </c>
      <c r="Q11" s="13">
        <f t="shared" si="0"/>
        <v>5.85</v>
      </c>
      <c r="R11" s="13">
        <f t="shared" si="0"/>
        <v>5.5</v>
      </c>
      <c r="S11" s="13">
        <f t="shared" si="0"/>
        <v>5.5</v>
      </c>
      <c r="T11" s="13">
        <f t="shared" si="0"/>
        <v>7.4499999999999993</v>
      </c>
      <c r="U11" s="13">
        <f t="shared" si="0"/>
        <v>9.0999999999999979</v>
      </c>
      <c r="V11" s="13">
        <f t="shared" si="0"/>
        <v>4.45</v>
      </c>
      <c r="W11" s="13">
        <f t="shared" si="0"/>
        <v>5.0999999999999996</v>
      </c>
      <c r="X11" s="13">
        <f t="shared" si="0"/>
        <v>4.95</v>
      </c>
      <c r="Y11" s="13">
        <f t="shared" si="0"/>
        <v>4.3</v>
      </c>
      <c r="Z11" s="13">
        <f t="shared" si="0"/>
        <v>1.5500000000000003</v>
      </c>
      <c r="AA11" s="13">
        <f t="shared" si="0"/>
        <v>5.6999999999999993</v>
      </c>
      <c r="AB11" s="13">
        <f t="shared" si="0"/>
        <v>6.8500000000000005</v>
      </c>
      <c r="AC11" s="13">
        <f t="shared" si="0"/>
        <v>5.35</v>
      </c>
      <c r="AD11" s="13">
        <f t="shared" si="0"/>
        <v>2.95</v>
      </c>
      <c r="AE11" s="13">
        <f t="shared" si="0"/>
        <v>5.4</v>
      </c>
      <c r="AF11" s="13">
        <f t="shared" si="0"/>
        <v>4.25</v>
      </c>
      <c r="AG11" s="13">
        <f t="shared" si="0"/>
        <v>5.25</v>
      </c>
      <c r="AH11" s="13">
        <f t="shared" si="0"/>
        <v>4.8499999999999996</v>
      </c>
      <c r="AI11" s="13">
        <f t="shared" si="0"/>
        <v>3.75</v>
      </c>
      <c r="AJ11" s="13">
        <f t="shared" si="0"/>
        <v>5.0999999999999996</v>
      </c>
      <c r="AK11" s="13">
        <f t="shared" si="0"/>
        <v>5.3000000000000007</v>
      </c>
      <c r="AL11" s="13">
        <f t="shared" si="0"/>
        <v>3.5</v>
      </c>
      <c r="AM11" s="13">
        <f t="shared" si="0"/>
        <v>5.7</v>
      </c>
      <c r="AN11" s="13">
        <f t="shared" si="0"/>
        <v>3.6999999999999997</v>
      </c>
      <c r="AO11" s="13">
        <f t="shared" si="0"/>
        <v>4.45</v>
      </c>
      <c r="AP11" s="13">
        <f t="shared" si="0"/>
        <v>2.75</v>
      </c>
      <c r="AQ11" s="13">
        <f t="shared" si="0"/>
        <v>3.7999999999999994</v>
      </c>
      <c r="AR11" s="13">
        <f t="shared" si="0"/>
        <v>2.5499999999999998</v>
      </c>
      <c r="AS11" s="13">
        <f t="shared" si="0"/>
        <v>4.5</v>
      </c>
      <c r="AT11" s="13">
        <f t="shared" si="0"/>
        <v>6.55</v>
      </c>
      <c r="AU11" s="13">
        <f t="shared" si="0"/>
        <v>5.8</v>
      </c>
      <c r="AV11" s="13">
        <f t="shared" si="0"/>
        <v>3.85</v>
      </c>
      <c r="AW11" s="13">
        <f t="shared" si="0"/>
        <v>6.1</v>
      </c>
      <c r="AX11" s="13">
        <f t="shared" si="0"/>
        <v>5.6000000000000005</v>
      </c>
      <c r="AY11" s="13">
        <f t="shared" si="0"/>
        <v>4.25</v>
      </c>
      <c r="AZ11" s="13">
        <f t="shared" si="0"/>
        <v>4.45</v>
      </c>
      <c r="BA11" s="13">
        <f t="shared" si="0"/>
        <v>5.6499999999999986</v>
      </c>
      <c r="BB11" s="13">
        <f t="shared" si="0"/>
        <v>5.7999999999999989</v>
      </c>
      <c r="BC11" s="13">
        <f t="shared" si="0"/>
        <v>5.05</v>
      </c>
    </row>
    <row r="12" spans="3:55" ht="15.75" thickBot="1"/>
    <row r="13" spans="3:55">
      <c r="C13" s="113" t="s">
        <v>411</v>
      </c>
      <c r="D13" s="114"/>
      <c r="E13" s="114"/>
      <c r="F13" s="114"/>
      <c r="G13" s="114"/>
      <c r="H13" s="114"/>
      <c r="I13" s="5"/>
      <c r="K13" s="111"/>
      <c r="L13" s="111"/>
      <c r="M13" s="111"/>
      <c r="N13" s="111"/>
      <c r="O13" s="111"/>
      <c r="P13" s="111"/>
    </row>
    <row r="14" spans="3:55">
      <c r="C14" s="6"/>
      <c r="E14" s="110" t="s">
        <v>407</v>
      </c>
      <c r="F14" s="111"/>
      <c r="G14" s="111"/>
      <c r="H14" s="111"/>
      <c r="I14" s="112"/>
      <c r="M14" s="111"/>
      <c r="N14" s="111"/>
      <c r="O14" s="111"/>
      <c r="P14" s="111"/>
      <c r="Q14" s="111"/>
    </row>
    <row r="15" spans="3:55">
      <c r="C15" s="7" t="s">
        <v>408</v>
      </c>
      <c r="D15" s="1" t="s">
        <v>409</v>
      </c>
      <c r="E15" s="24">
        <v>1</v>
      </c>
      <c r="F15" s="25">
        <v>13</v>
      </c>
      <c r="G15" s="25">
        <v>14</v>
      </c>
      <c r="H15" s="25">
        <v>17</v>
      </c>
      <c r="I15" s="27">
        <v>20</v>
      </c>
      <c r="J15" s="25">
        <v>23</v>
      </c>
      <c r="K15" s="25">
        <v>25</v>
      </c>
      <c r="L15" s="25">
        <v>27</v>
      </c>
      <c r="M15" s="25">
        <v>32</v>
      </c>
      <c r="N15" s="25">
        <v>36</v>
      </c>
      <c r="O15" s="25">
        <v>40</v>
      </c>
      <c r="P15" s="25">
        <v>41</v>
      </c>
      <c r="Q15">
        <v>135</v>
      </c>
      <c r="R15">
        <v>138</v>
      </c>
      <c r="S15">
        <v>144</v>
      </c>
      <c r="T15">
        <v>105</v>
      </c>
      <c r="U15">
        <v>82</v>
      </c>
      <c r="V15">
        <v>160</v>
      </c>
    </row>
    <row r="16" spans="3:55">
      <c r="C16" s="6" t="s">
        <v>1</v>
      </c>
      <c r="D16" s="2">
        <v>0.2</v>
      </c>
      <c r="E16" s="20">
        <v>10</v>
      </c>
      <c r="F16" s="17">
        <v>7</v>
      </c>
      <c r="G16" s="17">
        <v>2</v>
      </c>
      <c r="H16" s="17">
        <v>10</v>
      </c>
      <c r="I16" s="19">
        <v>2</v>
      </c>
      <c r="J16" s="17">
        <v>5</v>
      </c>
      <c r="K16" s="17">
        <v>10</v>
      </c>
      <c r="L16" s="18">
        <v>5</v>
      </c>
      <c r="M16" s="17">
        <v>7</v>
      </c>
      <c r="N16" s="17">
        <v>10</v>
      </c>
      <c r="O16" s="17">
        <v>6</v>
      </c>
      <c r="P16" s="17">
        <v>5</v>
      </c>
      <c r="Q16">
        <v>5</v>
      </c>
      <c r="R16">
        <v>5</v>
      </c>
      <c r="S16">
        <v>6</v>
      </c>
      <c r="T16">
        <v>2</v>
      </c>
      <c r="U16">
        <v>9</v>
      </c>
      <c r="V16">
        <v>10</v>
      </c>
    </row>
    <row r="17" spans="3:27">
      <c r="C17" s="6" t="s">
        <v>2</v>
      </c>
      <c r="D17" s="2">
        <v>0.05</v>
      </c>
      <c r="E17" s="20">
        <v>10</v>
      </c>
      <c r="F17" s="17">
        <v>4</v>
      </c>
      <c r="G17" s="17">
        <v>2</v>
      </c>
      <c r="H17" s="17">
        <v>5</v>
      </c>
      <c r="I17" s="19">
        <v>2</v>
      </c>
      <c r="J17" s="17">
        <v>7</v>
      </c>
      <c r="K17" s="17">
        <v>7</v>
      </c>
      <c r="L17" s="18">
        <v>6</v>
      </c>
      <c r="M17" s="17">
        <v>4</v>
      </c>
      <c r="N17" s="17">
        <v>6</v>
      </c>
      <c r="O17" s="17">
        <v>6</v>
      </c>
      <c r="P17" s="17">
        <v>2</v>
      </c>
      <c r="Q17">
        <v>7</v>
      </c>
      <c r="R17">
        <v>7</v>
      </c>
      <c r="S17">
        <v>10</v>
      </c>
      <c r="T17">
        <v>3</v>
      </c>
      <c r="U17">
        <v>8</v>
      </c>
      <c r="V17">
        <v>10</v>
      </c>
    </row>
    <row r="18" spans="3:27">
      <c r="C18" s="6" t="s">
        <v>3</v>
      </c>
      <c r="D18" s="2">
        <v>0.1</v>
      </c>
      <c r="E18" s="20">
        <v>10</v>
      </c>
      <c r="F18" s="17">
        <v>5</v>
      </c>
      <c r="G18" s="17">
        <v>7</v>
      </c>
      <c r="H18" s="17">
        <v>2</v>
      </c>
      <c r="I18" s="19">
        <v>7</v>
      </c>
      <c r="J18" s="17">
        <v>5</v>
      </c>
      <c r="K18" s="17">
        <v>6</v>
      </c>
      <c r="L18" s="18">
        <v>3</v>
      </c>
      <c r="M18" s="17">
        <v>8</v>
      </c>
      <c r="N18" s="17">
        <v>3</v>
      </c>
      <c r="O18" s="17">
        <v>5</v>
      </c>
      <c r="P18" s="17">
        <v>5</v>
      </c>
      <c r="Q18">
        <v>1</v>
      </c>
      <c r="R18">
        <v>1</v>
      </c>
      <c r="S18">
        <v>7</v>
      </c>
      <c r="T18">
        <v>2</v>
      </c>
      <c r="U18">
        <v>4</v>
      </c>
      <c r="V18">
        <v>8</v>
      </c>
    </row>
    <row r="19" spans="3:27">
      <c r="C19" s="6" t="s">
        <v>4</v>
      </c>
      <c r="D19" s="2">
        <v>0.05</v>
      </c>
      <c r="E19" s="20">
        <v>1</v>
      </c>
      <c r="F19" s="17">
        <v>1</v>
      </c>
      <c r="G19" s="17">
        <v>3</v>
      </c>
      <c r="H19" s="17">
        <v>6</v>
      </c>
      <c r="I19" s="19">
        <v>3</v>
      </c>
      <c r="J19" s="17">
        <v>3</v>
      </c>
      <c r="K19" s="17">
        <v>5</v>
      </c>
      <c r="L19" s="18">
        <v>7</v>
      </c>
      <c r="M19" s="17">
        <v>4</v>
      </c>
      <c r="N19" s="17">
        <v>6</v>
      </c>
      <c r="O19" s="17">
        <v>3</v>
      </c>
      <c r="P19" s="17">
        <v>4</v>
      </c>
      <c r="Q19">
        <v>3</v>
      </c>
      <c r="R19">
        <v>3</v>
      </c>
      <c r="S19">
        <v>2</v>
      </c>
      <c r="T19">
        <v>3</v>
      </c>
      <c r="U19">
        <v>6</v>
      </c>
      <c r="V19">
        <v>4</v>
      </c>
    </row>
    <row r="20" spans="3:27">
      <c r="C20" s="6" t="s">
        <v>5</v>
      </c>
      <c r="D20" s="2">
        <v>0.3</v>
      </c>
      <c r="E20" s="20">
        <v>10</v>
      </c>
      <c r="F20" s="17">
        <v>8</v>
      </c>
      <c r="G20" s="17">
        <v>10</v>
      </c>
      <c r="H20" s="17">
        <v>5</v>
      </c>
      <c r="I20" s="19">
        <v>10</v>
      </c>
      <c r="J20" s="17">
        <v>7</v>
      </c>
      <c r="K20" s="17">
        <v>9</v>
      </c>
      <c r="L20" s="18">
        <v>2</v>
      </c>
      <c r="M20" s="17">
        <v>8</v>
      </c>
      <c r="N20" s="17">
        <v>6</v>
      </c>
      <c r="O20" s="17">
        <v>5</v>
      </c>
      <c r="P20" s="17">
        <v>4</v>
      </c>
      <c r="Q20">
        <v>9</v>
      </c>
      <c r="R20">
        <v>9</v>
      </c>
      <c r="S20">
        <v>10</v>
      </c>
      <c r="T20">
        <v>2</v>
      </c>
      <c r="U20">
        <v>7</v>
      </c>
      <c r="V20">
        <v>7</v>
      </c>
    </row>
    <row r="21" spans="3:27">
      <c r="C21" s="6" t="s">
        <v>6</v>
      </c>
      <c r="D21" s="2">
        <v>0.3</v>
      </c>
      <c r="E21" s="20">
        <v>10</v>
      </c>
      <c r="F21" s="17">
        <v>6</v>
      </c>
      <c r="G21" s="17">
        <v>8</v>
      </c>
      <c r="H21" s="17">
        <v>7</v>
      </c>
      <c r="I21" s="19">
        <v>8</v>
      </c>
      <c r="J21" s="17">
        <v>8</v>
      </c>
      <c r="K21" s="17">
        <v>8</v>
      </c>
      <c r="L21" s="18">
        <v>6</v>
      </c>
      <c r="M21" s="17">
        <v>8</v>
      </c>
      <c r="N21" s="17">
        <v>4</v>
      </c>
      <c r="O21" s="17">
        <v>4</v>
      </c>
      <c r="P21" s="17">
        <v>3</v>
      </c>
      <c r="Q21">
        <v>6</v>
      </c>
      <c r="R21">
        <v>6</v>
      </c>
      <c r="S21">
        <v>8</v>
      </c>
      <c r="T21">
        <v>6</v>
      </c>
      <c r="U21">
        <v>6</v>
      </c>
      <c r="V21">
        <v>10</v>
      </c>
    </row>
    <row r="22" spans="3:27" ht="15.75" thickBot="1">
      <c r="C22" s="9" t="s">
        <v>410</v>
      </c>
      <c r="D22" s="10">
        <f>SUM(D16:D21)</f>
        <v>1</v>
      </c>
      <c r="E22" s="11">
        <f>SUM($D16*E16+$D17*E17+$D18*E18+$D19*E19+$D20*E20+$D21*E21)</f>
        <v>9.5500000000000007</v>
      </c>
      <c r="F22" s="11">
        <f t="shared" ref="F22:V22" si="1">SUM($D16*F16+$D17*F17+$D18*F18+$D19*F19+$D20*F20+$D21*F21)</f>
        <v>6.35</v>
      </c>
      <c r="G22" s="11">
        <f t="shared" si="1"/>
        <v>6.75</v>
      </c>
      <c r="H22" s="11">
        <f t="shared" si="1"/>
        <v>6.35</v>
      </c>
      <c r="I22" s="11">
        <f t="shared" si="1"/>
        <v>6.75</v>
      </c>
      <c r="J22" s="11">
        <f t="shared" si="1"/>
        <v>6.5</v>
      </c>
      <c r="K22" s="11">
        <f t="shared" si="1"/>
        <v>8.3000000000000007</v>
      </c>
      <c r="L22" s="11">
        <f t="shared" si="1"/>
        <v>4.3499999999999996</v>
      </c>
      <c r="M22" s="11">
        <f t="shared" si="1"/>
        <v>7.4</v>
      </c>
      <c r="N22" s="11">
        <f t="shared" si="1"/>
        <v>5.8999999999999995</v>
      </c>
      <c r="O22" s="11">
        <f t="shared" si="1"/>
        <v>4.8499999999999996</v>
      </c>
      <c r="P22" s="11">
        <f t="shared" si="1"/>
        <v>3.9</v>
      </c>
      <c r="Q22" s="11">
        <f t="shared" si="1"/>
        <v>6.1</v>
      </c>
      <c r="R22" s="11">
        <f t="shared" si="1"/>
        <v>6.1</v>
      </c>
      <c r="S22" s="11">
        <f t="shared" si="1"/>
        <v>7.9</v>
      </c>
      <c r="T22" s="11">
        <f t="shared" si="1"/>
        <v>3.3</v>
      </c>
      <c r="U22" s="11">
        <f t="shared" si="1"/>
        <v>6.8</v>
      </c>
      <c r="V22" s="11">
        <f t="shared" si="1"/>
        <v>8.6</v>
      </c>
    </row>
    <row r="23" spans="3:27" ht="15.75" thickBot="1"/>
    <row r="24" spans="3:27">
      <c r="C24" s="113" t="s">
        <v>412</v>
      </c>
      <c r="D24" s="114"/>
      <c r="E24" s="114"/>
      <c r="F24" s="114"/>
      <c r="G24" s="114"/>
      <c r="H24" s="114"/>
      <c r="I24" s="5"/>
    </row>
    <row r="25" spans="3:27">
      <c r="C25" s="6"/>
      <c r="E25" s="110" t="s">
        <v>407</v>
      </c>
      <c r="F25" s="111"/>
      <c r="G25" s="111"/>
      <c r="H25" s="111"/>
      <c r="I25" s="112"/>
    </row>
    <row r="26" spans="3:27">
      <c r="C26" s="7" t="s">
        <v>408</v>
      </c>
      <c r="D26" s="1" t="s">
        <v>409</v>
      </c>
      <c r="E26" s="3">
        <v>2</v>
      </c>
      <c r="F26" s="1">
        <v>5</v>
      </c>
      <c r="G26" s="1">
        <v>17</v>
      </c>
      <c r="H26" s="1">
        <v>26</v>
      </c>
      <c r="I26" s="14">
        <v>27</v>
      </c>
      <c r="J26" s="1">
        <v>28</v>
      </c>
      <c r="K26" s="1">
        <v>34</v>
      </c>
      <c r="L26" s="1">
        <v>36</v>
      </c>
      <c r="M26">
        <v>75</v>
      </c>
      <c r="N26">
        <v>76</v>
      </c>
      <c r="O26">
        <v>117</v>
      </c>
      <c r="P26">
        <v>121</v>
      </c>
      <c r="Q26">
        <v>143</v>
      </c>
      <c r="R26">
        <v>150</v>
      </c>
      <c r="S26">
        <v>151</v>
      </c>
      <c r="T26">
        <v>152</v>
      </c>
      <c r="U26">
        <v>153</v>
      </c>
      <c r="V26">
        <v>154</v>
      </c>
      <c r="W26">
        <v>155</v>
      </c>
      <c r="X26">
        <v>157</v>
      </c>
      <c r="Y26">
        <v>158</v>
      </c>
      <c r="Z26">
        <v>160</v>
      </c>
      <c r="AA26">
        <v>161</v>
      </c>
    </row>
    <row r="27" spans="3:27">
      <c r="C27" s="6" t="s">
        <v>1</v>
      </c>
      <c r="D27" s="2">
        <v>0.2</v>
      </c>
      <c r="E27" s="4">
        <v>10</v>
      </c>
      <c r="F27">
        <v>2</v>
      </c>
      <c r="G27">
        <v>10</v>
      </c>
      <c r="H27">
        <v>3</v>
      </c>
      <c r="I27" s="8">
        <v>5</v>
      </c>
      <c r="J27">
        <v>7</v>
      </c>
      <c r="K27">
        <v>6</v>
      </c>
      <c r="L27">
        <v>10</v>
      </c>
      <c r="M27">
        <v>3</v>
      </c>
      <c r="N27">
        <v>1</v>
      </c>
      <c r="O27">
        <v>6</v>
      </c>
      <c r="P27">
        <v>3</v>
      </c>
      <c r="Q27">
        <v>10</v>
      </c>
      <c r="R27">
        <v>6</v>
      </c>
      <c r="S27">
        <v>2</v>
      </c>
      <c r="T27">
        <v>10</v>
      </c>
      <c r="U27">
        <v>6</v>
      </c>
      <c r="V27">
        <v>6</v>
      </c>
      <c r="W27">
        <v>3</v>
      </c>
      <c r="X27">
        <v>3</v>
      </c>
      <c r="Y27">
        <v>3</v>
      </c>
      <c r="Z27">
        <v>10</v>
      </c>
      <c r="AA27">
        <v>4</v>
      </c>
    </row>
    <row r="28" spans="3:27">
      <c r="C28" s="6" t="s">
        <v>2</v>
      </c>
      <c r="D28" s="2">
        <v>0.25</v>
      </c>
      <c r="E28" s="4">
        <v>10</v>
      </c>
      <c r="F28">
        <v>5</v>
      </c>
      <c r="G28">
        <v>5</v>
      </c>
      <c r="H28">
        <v>4</v>
      </c>
      <c r="I28" s="8">
        <v>6</v>
      </c>
      <c r="J28">
        <v>7</v>
      </c>
      <c r="K28">
        <v>6</v>
      </c>
      <c r="L28">
        <v>6</v>
      </c>
      <c r="M28">
        <v>10</v>
      </c>
      <c r="N28">
        <v>7</v>
      </c>
      <c r="O28">
        <v>7</v>
      </c>
      <c r="P28">
        <v>6</v>
      </c>
      <c r="Q28">
        <v>7</v>
      </c>
      <c r="R28">
        <v>10</v>
      </c>
      <c r="S28">
        <v>4</v>
      </c>
      <c r="T28">
        <v>6</v>
      </c>
      <c r="U28">
        <v>7</v>
      </c>
      <c r="V28">
        <v>7</v>
      </c>
      <c r="W28">
        <v>4</v>
      </c>
      <c r="X28">
        <v>8</v>
      </c>
      <c r="Y28">
        <v>8</v>
      </c>
      <c r="Z28">
        <v>10</v>
      </c>
      <c r="AA28">
        <v>10</v>
      </c>
    </row>
    <row r="29" spans="3:27">
      <c r="C29" s="6" t="s">
        <v>3</v>
      </c>
      <c r="D29" s="2">
        <v>0.1</v>
      </c>
      <c r="E29" s="4">
        <v>6</v>
      </c>
      <c r="F29">
        <v>6</v>
      </c>
      <c r="G29">
        <v>2</v>
      </c>
      <c r="H29">
        <v>4</v>
      </c>
      <c r="I29" s="8">
        <v>3</v>
      </c>
      <c r="J29">
        <v>7</v>
      </c>
      <c r="K29">
        <v>6</v>
      </c>
      <c r="L29">
        <v>3</v>
      </c>
      <c r="M29">
        <v>8</v>
      </c>
      <c r="N29">
        <v>5</v>
      </c>
      <c r="O29">
        <v>6</v>
      </c>
      <c r="P29">
        <v>5</v>
      </c>
      <c r="Q29">
        <v>8</v>
      </c>
      <c r="R29">
        <v>8</v>
      </c>
      <c r="S29">
        <v>4</v>
      </c>
      <c r="T29">
        <v>4</v>
      </c>
      <c r="U29">
        <v>8</v>
      </c>
      <c r="V29">
        <v>8</v>
      </c>
      <c r="W29">
        <v>4</v>
      </c>
      <c r="X29">
        <v>8</v>
      </c>
      <c r="Y29">
        <v>9</v>
      </c>
      <c r="Z29">
        <v>8</v>
      </c>
      <c r="AA29">
        <v>8</v>
      </c>
    </row>
    <row r="30" spans="3:27">
      <c r="C30" s="6" t="s">
        <v>4</v>
      </c>
      <c r="D30" s="2">
        <v>0.2</v>
      </c>
      <c r="E30" s="4">
        <v>7</v>
      </c>
      <c r="F30">
        <v>10</v>
      </c>
      <c r="G30">
        <v>6</v>
      </c>
      <c r="H30">
        <v>3</v>
      </c>
      <c r="I30" s="8">
        <v>7</v>
      </c>
      <c r="J30">
        <v>6</v>
      </c>
      <c r="K30">
        <v>1</v>
      </c>
      <c r="L30">
        <v>6</v>
      </c>
      <c r="M30">
        <v>3</v>
      </c>
      <c r="N30">
        <v>3</v>
      </c>
      <c r="O30">
        <v>6</v>
      </c>
      <c r="P30">
        <v>6</v>
      </c>
      <c r="Q30">
        <v>3</v>
      </c>
      <c r="R30">
        <v>3</v>
      </c>
      <c r="S30">
        <v>8</v>
      </c>
      <c r="T30">
        <v>7</v>
      </c>
      <c r="U30">
        <v>7</v>
      </c>
      <c r="V30">
        <v>8</v>
      </c>
      <c r="W30">
        <v>6</v>
      </c>
      <c r="X30">
        <v>2</v>
      </c>
      <c r="Y30">
        <v>4</v>
      </c>
      <c r="Z30">
        <v>4</v>
      </c>
      <c r="AA30">
        <v>1</v>
      </c>
    </row>
    <row r="31" spans="3:27">
      <c r="C31" s="6" t="s">
        <v>5</v>
      </c>
      <c r="D31" s="2">
        <v>0.05</v>
      </c>
      <c r="E31" s="4">
        <v>5</v>
      </c>
      <c r="F31">
        <v>1</v>
      </c>
      <c r="G31">
        <v>5</v>
      </c>
      <c r="H31">
        <v>4</v>
      </c>
      <c r="I31" s="8">
        <v>2</v>
      </c>
      <c r="J31">
        <v>2</v>
      </c>
      <c r="K31">
        <v>3</v>
      </c>
      <c r="L31">
        <v>6</v>
      </c>
      <c r="M31">
        <v>3</v>
      </c>
      <c r="N31">
        <v>1</v>
      </c>
      <c r="O31">
        <v>3</v>
      </c>
      <c r="P31">
        <v>4</v>
      </c>
      <c r="Q31">
        <v>6</v>
      </c>
      <c r="R31">
        <v>1</v>
      </c>
      <c r="S31">
        <v>1</v>
      </c>
      <c r="T31">
        <v>3</v>
      </c>
      <c r="U31">
        <v>5</v>
      </c>
      <c r="V31">
        <v>5</v>
      </c>
      <c r="W31">
        <v>1</v>
      </c>
      <c r="X31">
        <v>1</v>
      </c>
      <c r="Y31">
        <v>1</v>
      </c>
      <c r="Z31">
        <v>7</v>
      </c>
      <c r="AA31">
        <v>1</v>
      </c>
    </row>
    <row r="32" spans="3:27">
      <c r="C32" s="6" t="s">
        <v>6</v>
      </c>
      <c r="D32" s="2">
        <v>0.2</v>
      </c>
      <c r="E32" s="4">
        <v>8</v>
      </c>
      <c r="F32">
        <v>7</v>
      </c>
      <c r="G32">
        <v>7</v>
      </c>
      <c r="H32">
        <v>7</v>
      </c>
      <c r="I32" s="8">
        <v>6</v>
      </c>
      <c r="J32">
        <v>7</v>
      </c>
      <c r="K32">
        <v>4</v>
      </c>
      <c r="L32">
        <v>4</v>
      </c>
      <c r="M32">
        <v>6</v>
      </c>
      <c r="N32">
        <v>3</v>
      </c>
      <c r="O32">
        <v>9</v>
      </c>
      <c r="P32">
        <v>8</v>
      </c>
      <c r="Q32">
        <v>8</v>
      </c>
      <c r="R32">
        <v>8</v>
      </c>
      <c r="S32">
        <v>6</v>
      </c>
      <c r="T32">
        <v>5</v>
      </c>
      <c r="U32">
        <v>5</v>
      </c>
      <c r="V32">
        <v>5</v>
      </c>
      <c r="W32">
        <v>8</v>
      </c>
      <c r="X32">
        <v>9</v>
      </c>
      <c r="Y32">
        <v>7</v>
      </c>
      <c r="Z32">
        <v>10</v>
      </c>
      <c r="AA32">
        <v>10</v>
      </c>
    </row>
    <row r="33" spans="3:43" ht="15.75" thickBot="1">
      <c r="C33" s="9" t="s">
        <v>410</v>
      </c>
      <c r="D33" s="10">
        <f>SUM(D27:D32)</f>
        <v>1</v>
      </c>
      <c r="E33" s="11">
        <f>SUM($D27*E27+$D28*E28+$D29*E29+$D30*E30+$D31*E31+$D32*E32)</f>
        <v>8.35</v>
      </c>
      <c r="F33" s="11">
        <f t="shared" ref="F33:AA33" si="2">SUM($D27*F27+$D28*F28+$D29*F29+$D30*F30+$D31*F31+$D32*F32)</f>
        <v>5.7</v>
      </c>
      <c r="G33" s="11">
        <f t="shared" si="2"/>
        <v>6.3000000000000007</v>
      </c>
      <c r="H33" s="11">
        <f t="shared" si="2"/>
        <v>4.2</v>
      </c>
      <c r="I33" s="11">
        <f t="shared" si="2"/>
        <v>5.5</v>
      </c>
      <c r="J33" s="11">
        <f t="shared" si="2"/>
        <v>6.5500000000000007</v>
      </c>
      <c r="K33" s="11">
        <f t="shared" si="2"/>
        <v>4.45</v>
      </c>
      <c r="L33" s="11">
        <f t="shared" si="2"/>
        <v>6.1</v>
      </c>
      <c r="M33" s="11">
        <f t="shared" si="2"/>
        <v>5.8500000000000005</v>
      </c>
      <c r="N33" s="11">
        <f t="shared" si="2"/>
        <v>3.7</v>
      </c>
      <c r="O33" s="11">
        <f t="shared" si="2"/>
        <v>6.7</v>
      </c>
      <c r="P33" s="11">
        <f t="shared" si="2"/>
        <v>5.6</v>
      </c>
      <c r="Q33" s="11">
        <f t="shared" si="2"/>
        <v>7.0500000000000007</v>
      </c>
      <c r="R33" s="11">
        <f t="shared" si="2"/>
        <v>6.75</v>
      </c>
      <c r="S33" s="11">
        <f t="shared" si="2"/>
        <v>4.6500000000000004</v>
      </c>
      <c r="T33" s="11">
        <f t="shared" si="2"/>
        <v>6.45</v>
      </c>
      <c r="U33" s="11">
        <f t="shared" si="2"/>
        <v>6.4</v>
      </c>
      <c r="V33" s="11">
        <f t="shared" si="2"/>
        <v>6.6</v>
      </c>
      <c r="W33" s="11">
        <f t="shared" si="2"/>
        <v>4.8499999999999996</v>
      </c>
      <c r="X33" s="11">
        <f t="shared" si="2"/>
        <v>5.65</v>
      </c>
      <c r="Y33" s="11">
        <f t="shared" si="2"/>
        <v>5.75</v>
      </c>
      <c r="Z33" s="11">
        <f t="shared" si="2"/>
        <v>8.4499999999999993</v>
      </c>
      <c r="AA33" s="11">
        <f t="shared" si="2"/>
        <v>6.35</v>
      </c>
    </row>
    <row r="34" spans="3:43" ht="15.75" thickBot="1"/>
    <row r="35" spans="3:43">
      <c r="C35" s="113" t="s">
        <v>413</v>
      </c>
      <c r="D35" s="114"/>
      <c r="E35" s="114"/>
      <c r="F35" s="114"/>
      <c r="G35" s="114"/>
      <c r="H35" s="114"/>
      <c r="I35" s="5"/>
    </row>
    <row r="36" spans="3:43">
      <c r="C36" s="6"/>
      <c r="E36" s="110" t="s">
        <v>407</v>
      </c>
      <c r="F36" s="111"/>
      <c r="G36" s="111"/>
      <c r="H36" s="111"/>
      <c r="I36" s="112"/>
    </row>
    <row r="37" spans="3:43">
      <c r="C37" s="7" t="s">
        <v>408</v>
      </c>
      <c r="D37" s="1" t="s">
        <v>409</v>
      </c>
      <c r="E37" s="3">
        <v>4</v>
      </c>
      <c r="F37" s="1">
        <v>8</v>
      </c>
      <c r="G37" s="1">
        <v>11</v>
      </c>
      <c r="H37" s="1">
        <v>15</v>
      </c>
      <c r="I37" s="14">
        <v>17</v>
      </c>
      <c r="J37" s="1">
        <v>21</v>
      </c>
      <c r="K37" s="1">
        <v>22</v>
      </c>
      <c r="L37" s="1">
        <v>27</v>
      </c>
      <c r="M37" s="1">
        <v>29</v>
      </c>
      <c r="N37" s="1">
        <v>36</v>
      </c>
      <c r="O37">
        <v>88</v>
      </c>
      <c r="P37">
        <v>116</v>
      </c>
      <c r="Q37">
        <v>118</v>
      </c>
      <c r="R37">
        <v>126</v>
      </c>
      <c r="S37">
        <v>128</v>
      </c>
      <c r="T37">
        <v>131</v>
      </c>
      <c r="U37">
        <v>132</v>
      </c>
      <c r="V37">
        <v>139</v>
      </c>
      <c r="W37">
        <v>141</v>
      </c>
      <c r="X37">
        <v>127</v>
      </c>
      <c r="Y37">
        <v>133</v>
      </c>
      <c r="Z37">
        <v>134</v>
      </c>
      <c r="AA37">
        <v>85</v>
      </c>
      <c r="AB37">
        <v>92</v>
      </c>
      <c r="AC37">
        <v>94</v>
      </c>
      <c r="AD37">
        <v>97</v>
      </c>
      <c r="AE37">
        <v>104</v>
      </c>
      <c r="AF37">
        <v>108</v>
      </c>
    </row>
    <row r="38" spans="3:43">
      <c r="C38" s="6" t="s">
        <v>1</v>
      </c>
      <c r="D38" s="2">
        <v>0.25</v>
      </c>
      <c r="E38" s="4">
        <v>5</v>
      </c>
      <c r="F38">
        <v>7</v>
      </c>
      <c r="G38">
        <v>6</v>
      </c>
      <c r="H38">
        <v>3</v>
      </c>
      <c r="I38" s="8">
        <v>10</v>
      </c>
      <c r="J38">
        <v>8</v>
      </c>
      <c r="K38">
        <v>6</v>
      </c>
      <c r="L38">
        <v>5</v>
      </c>
      <c r="M38">
        <v>6</v>
      </c>
      <c r="N38">
        <v>10</v>
      </c>
      <c r="O38">
        <v>6</v>
      </c>
      <c r="P38">
        <v>5</v>
      </c>
      <c r="Q38">
        <v>4</v>
      </c>
      <c r="R38">
        <v>3</v>
      </c>
      <c r="S38">
        <v>5</v>
      </c>
      <c r="T38">
        <v>5</v>
      </c>
      <c r="U38">
        <v>1</v>
      </c>
      <c r="V38">
        <v>3</v>
      </c>
      <c r="W38">
        <v>2</v>
      </c>
      <c r="X38">
        <v>2</v>
      </c>
      <c r="Y38">
        <v>2</v>
      </c>
      <c r="Z38">
        <v>2</v>
      </c>
      <c r="AA38">
        <v>4</v>
      </c>
      <c r="AB38">
        <v>3</v>
      </c>
      <c r="AC38">
        <v>1</v>
      </c>
      <c r="AD38">
        <v>5</v>
      </c>
      <c r="AE38">
        <v>3</v>
      </c>
      <c r="AF38">
        <v>7</v>
      </c>
    </row>
    <row r="39" spans="3:43">
      <c r="C39" s="6" t="s">
        <v>2</v>
      </c>
      <c r="D39" s="2">
        <v>0.2</v>
      </c>
      <c r="E39" s="4">
        <v>10</v>
      </c>
      <c r="F39">
        <v>6</v>
      </c>
      <c r="G39">
        <v>8</v>
      </c>
      <c r="H39">
        <v>7</v>
      </c>
      <c r="I39" s="8">
        <v>5</v>
      </c>
      <c r="J39">
        <v>7</v>
      </c>
      <c r="K39">
        <v>5</v>
      </c>
      <c r="L39">
        <v>6</v>
      </c>
      <c r="M39">
        <v>6</v>
      </c>
      <c r="N39">
        <v>6</v>
      </c>
      <c r="O39">
        <v>5</v>
      </c>
      <c r="P39">
        <v>8</v>
      </c>
      <c r="Q39">
        <v>6</v>
      </c>
      <c r="R39">
        <v>10</v>
      </c>
      <c r="S39">
        <v>7</v>
      </c>
      <c r="T39">
        <v>5</v>
      </c>
      <c r="U39">
        <v>5</v>
      </c>
      <c r="V39">
        <v>10</v>
      </c>
      <c r="W39">
        <v>8</v>
      </c>
      <c r="X39">
        <v>10</v>
      </c>
      <c r="Y39">
        <v>10</v>
      </c>
      <c r="Z39">
        <v>10</v>
      </c>
      <c r="AA39">
        <v>4</v>
      </c>
      <c r="AB39">
        <v>10</v>
      </c>
      <c r="AC39">
        <v>9</v>
      </c>
      <c r="AD39">
        <v>6</v>
      </c>
      <c r="AE39">
        <v>6</v>
      </c>
      <c r="AF39">
        <v>5</v>
      </c>
    </row>
    <row r="40" spans="3:43">
      <c r="C40" s="6" t="s">
        <v>3</v>
      </c>
      <c r="D40" s="2">
        <v>0.1</v>
      </c>
      <c r="E40" s="4">
        <v>4</v>
      </c>
      <c r="F40">
        <v>2</v>
      </c>
      <c r="G40">
        <v>8</v>
      </c>
      <c r="H40">
        <v>6</v>
      </c>
      <c r="I40" s="8">
        <v>2</v>
      </c>
      <c r="J40">
        <v>7</v>
      </c>
      <c r="K40">
        <v>5</v>
      </c>
      <c r="L40">
        <v>3</v>
      </c>
      <c r="M40">
        <v>3</v>
      </c>
      <c r="N40">
        <v>3</v>
      </c>
      <c r="O40">
        <v>2</v>
      </c>
      <c r="P40">
        <v>8</v>
      </c>
      <c r="Q40">
        <v>8</v>
      </c>
      <c r="R40">
        <v>6</v>
      </c>
      <c r="S40">
        <v>2</v>
      </c>
      <c r="T40">
        <v>8</v>
      </c>
      <c r="U40">
        <v>7</v>
      </c>
      <c r="V40">
        <v>6</v>
      </c>
      <c r="W40">
        <v>5</v>
      </c>
      <c r="X40">
        <v>8</v>
      </c>
      <c r="Y40">
        <v>9</v>
      </c>
      <c r="Z40">
        <v>9</v>
      </c>
      <c r="AA40">
        <v>4</v>
      </c>
      <c r="AB40">
        <v>6</v>
      </c>
      <c r="AC40">
        <v>8</v>
      </c>
      <c r="AD40">
        <v>4</v>
      </c>
      <c r="AE40">
        <v>3</v>
      </c>
      <c r="AF40">
        <v>3</v>
      </c>
    </row>
    <row r="41" spans="3:43">
      <c r="C41" s="6" t="s">
        <v>4</v>
      </c>
      <c r="D41" s="2">
        <v>0.2</v>
      </c>
      <c r="E41" s="4">
        <v>10</v>
      </c>
      <c r="F41">
        <v>8</v>
      </c>
      <c r="G41">
        <v>10</v>
      </c>
      <c r="H41">
        <v>7</v>
      </c>
      <c r="I41" s="8">
        <v>6</v>
      </c>
      <c r="J41">
        <v>10</v>
      </c>
      <c r="K41">
        <v>7</v>
      </c>
      <c r="L41">
        <v>7</v>
      </c>
      <c r="M41">
        <v>8</v>
      </c>
      <c r="N41">
        <v>6</v>
      </c>
      <c r="O41">
        <v>3</v>
      </c>
      <c r="P41">
        <v>6</v>
      </c>
      <c r="Q41">
        <v>8</v>
      </c>
      <c r="R41">
        <v>8</v>
      </c>
      <c r="S41">
        <v>10</v>
      </c>
      <c r="T41">
        <v>5</v>
      </c>
      <c r="U41">
        <v>3</v>
      </c>
      <c r="V41">
        <v>8</v>
      </c>
      <c r="W41">
        <v>10</v>
      </c>
      <c r="X41">
        <v>5</v>
      </c>
      <c r="Y41">
        <v>3</v>
      </c>
      <c r="Z41">
        <v>3</v>
      </c>
      <c r="AA41">
        <v>7</v>
      </c>
      <c r="AB41">
        <v>8</v>
      </c>
      <c r="AC41">
        <v>6</v>
      </c>
      <c r="AD41">
        <v>7</v>
      </c>
      <c r="AE41">
        <v>7</v>
      </c>
      <c r="AF41">
        <v>5</v>
      </c>
    </row>
    <row r="42" spans="3:43">
      <c r="C42" s="6" t="s">
        <v>5</v>
      </c>
      <c r="D42" s="2">
        <v>0.05</v>
      </c>
      <c r="E42" s="4">
        <v>1</v>
      </c>
      <c r="F42">
        <v>1</v>
      </c>
      <c r="G42">
        <v>1</v>
      </c>
      <c r="H42">
        <v>1</v>
      </c>
      <c r="I42" s="8">
        <v>5</v>
      </c>
      <c r="J42">
        <v>1</v>
      </c>
      <c r="K42">
        <v>1</v>
      </c>
      <c r="L42">
        <v>2</v>
      </c>
      <c r="M42">
        <v>1</v>
      </c>
      <c r="N42">
        <v>6</v>
      </c>
      <c r="O42">
        <v>1</v>
      </c>
      <c r="P42">
        <v>4</v>
      </c>
      <c r="Q42">
        <v>3</v>
      </c>
      <c r="R42">
        <v>1</v>
      </c>
      <c r="S42">
        <v>2</v>
      </c>
      <c r="T42">
        <v>1</v>
      </c>
      <c r="U42">
        <v>1</v>
      </c>
      <c r="V42">
        <v>1</v>
      </c>
      <c r="W42">
        <v>3</v>
      </c>
      <c r="X42">
        <v>1</v>
      </c>
      <c r="Y42">
        <v>1</v>
      </c>
      <c r="Z42">
        <v>1</v>
      </c>
      <c r="AA42">
        <v>1</v>
      </c>
      <c r="AB42">
        <v>1</v>
      </c>
      <c r="AC42">
        <v>1</v>
      </c>
      <c r="AD42">
        <v>2</v>
      </c>
      <c r="AE42">
        <v>1</v>
      </c>
      <c r="AF42">
        <v>3</v>
      </c>
    </row>
    <row r="43" spans="3:43">
      <c r="C43" s="6" t="s">
        <v>6</v>
      </c>
      <c r="D43" s="2">
        <v>0.2</v>
      </c>
      <c r="E43" s="4">
        <v>6</v>
      </c>
      <c r="F43">
        <v>4</v>
      </c>
      <c r="G43">
        <v>8</v>
      </c>
      <c r="H43">
        <v>5</v>
      </c>
      <c r="I43" s="8">
        <v>7</v>
      </c>
      <c r="J43">
        <v>8</v>
      </c>
      <c r="K43">
        <v>6</v>
      </c>
      <c r="L43">
        <v>6</v>
      </c>
      <c r="M43">
        <v>5</v>
      </c>
      <c r="N43">
        <v>4</v>
      </c>
      <c r="O43">
        <v>3</v>
      </c>
      <c r="P43">
        <v>9</v>
      </c>
      <c r="Q43">
        <v>9</v>
      </c>
      <c r="R43">
        <v>10</v>
      </c>
      <c r="S43">
        <v>7</v>
      </c>
      <c r="T43">
        <v>6</v>
      </c>
      <c r="U43">
        <v>5</v>
      </c>
      <c r="V43">
        <v>10</v>
      </c>
      <c r="W43">
        <v>6</v>
      </c>
      <c r="X43">
        <v>8</v>
      </c>
      <c r="Y43">
        <v>8</v>
      </c>
      <c r="Z43">
        <v>8</v>
      </c>
      <c r="AA43">
        <v>4</v>
      </c>
      <c r="AB43">
        <v>10</v>
      </c>
      <c r="AC43">
        <v>7</v>
      </c>
      <c r="AD43">
        <v>4</v>
      </c>
      <c r="AE43">
        <v>8</v>
      </c>
      <c r="AF43">
        <v>8</v>
      </c>
    </row>
    <row r="44" spans="3:43" ht="15.75" thickBot="1">
      <c r="C44" s="9" t="s">
        <v>410</v>
      </c>
      <c r="D44" s="10">
        <f>SUM(D38:D43)</f>
        <v>1</v>
      </c>
      <c r="E44" s="11">
        <f>SUM($D38*E38+$D39*E39+$D40*E40+$D41*E41+$D42*E42+$D43*E43)</f>
        <v>6.9</v>
      </c>
      <c r="F44" s="11">
        <f t="shared" ref="F44:AE44" si="3">SUM($D38*F38+$D39*F39+$D40*F40+$D41*F41+$D42*F42+$D43*F43)</f>
        <v>5.6</v>
      </c>
      <c r="G44" s="11">
        <f t="shared" si="3"/>
        <v>7.5500000000000007</v>
      </c>
      <c r="H44" s="11">
        <f t="shared" si="3"/>
        <v>5.2</v>
      </c>
      <c r="I44" s="11">
        <f t="shared" si="3"/>
        <v>6.5500000000000007</v>
      </c>
      <c r="J44" s="11">
        <f t="shared" si="3"/>
        <v>7.75</v>
      </c>
      <c r="K44" s="11">
        <f t="shared" si="3"/>
        <v>5.65</v>
      </c>
      <c r="L44" s="11">
        <f t="shared" si="3"/>
        <v>5.45</v>
      </c>
      <c r="M44" s="11">
        <f t="shared" si="3"/>
        <v>5.6499999999999995</v>
      </c>
      <c r="N44" s="11">
        <f t="shared" si="3"/>
        <v>6.3</v>
      </c>
      <c r="O44" s="11">
        <f t="shared" si="3"/>
        <v>3.95</v>
      </c>
      <c r="P44" s="11">
        <f t="shared" si="3"/>
        <v>6.8500000000000005</v>
      </c>
      <c r="Q44" s="11">
        <f t="shared" si="3"/>
        <v>6.55</v>
      </c>
      <c r="R44" s="11">
        <f t="shared" si="3"/>
        <v>7</v>
      </c>
      <c r="S44" s="11">
        <f t="shared" si="3"/>
        <v>6.3500000000000005</v>
      </c>
      <c r="T44" s="11">
        <f t="shared" si="3"/>
        <v>5.3</v>
      </c>
      <c r="U44" s="11">
        <f t="shared" si="3"/>
        <v>3.6</v>
      </c>
      <c r="V44" s="11">
        <f t="shared" si="3"/>
        <v>7</v>
      </c>
      <c r="W44" s="11">
        <f t="shared" si="3"/>
        <v>5.95</v>
      </c>
      <c r="X44" s="11">
        <f t="shared" si="3"/>
        <v>5.9499999999999993</v>
      </c>
      <c r="Y44" s="11">
        <f t="shared" si="3"/>
        <v>5.65</v>
      </c>
      <c r="Z44" s="11">
        <f t="shared" si="3"/>
        <v>5.65</v>
      </c>
      <c r="AA44" s="11">
        <f t="shared" si="3"/>
        <v>4.45</v>
      </c>
      <c r="AB44" s="11">
        <f t="shared" si="3"/>
        <v>7</v>
      </c>
      <c r="AC44" s="11">
        <f t="shared" si="3"/>
        <v>5.5</v>
      </c>
      <c r="AD44" s="11">
        <f t="shared" si="3"/>
        <v>5.1499999999999995</v>
      </c>
      <c r="AE44" s="11">
        <f t="shared" si="3"/>
        <v>5.3000000000000007</v>
      </c>
      <c r="AF44" s="11">
        <f>SUM($D38*AF38+$D39*AF39+$D40*AF40+$D41*AF41+$D42*AF42+$D43*AF43)</f>
        <v>5.8000000000000007</v>
      </c>
    </row>
    <row r="45" spans="3:43" ht="15.75" thickBot="1"/>
    <row r="46" spans="3:43">
      <c r="C46" s="113" t="s">
        <v>414</v>
      </c>
      <c r="D46" s="114"/>
      <c r="E46" s="114"/>
      <c r="F46" s="114"/>
      <c r="G46" s="114"/>
      <c r="H46" s="114"/>
      <c r="I46" s="5"/>
    </row>
    <row r="47" spans="3:43">
      <c r="C47" s="6"/>
      <c r="E47" s="110" t="s">
        <v>407</v>
      </c>
      <c r="F47" s="111"/>
      <c r="G47" s="111"/>
      <c r="H47" s="111"/>
      <c r="I47" s="112"/>
    </row>
    <row r="48" spans="3:43">
      <c r="C48" s="7" t="s">
        <v>408</v>
      </c>
      <c r="D48" s="1" t="s">
        <v>409</v>
      </c>
      <c r="E48" s="3">
        <v>6</v>
      </c>
      <c r="F48" s="1">
        <v>12</v>
      </c>
      <c r="G48" s="1">
        <v>16</v>
      </c>
      <c r="H48" s="1">
        <v>17</v>
      </c>
      <c r="I48" s="14">
        <v>24</v>
      </c>
      <c r="J48" s="1">
        <v>27</v>
      </c>
      <c r="K48" s="1">
        <v>30</v>
      </c>
      <c r="L48" s="1">
        <v>34</v>
      </c>
      <c r="M48" s="1">
        <v>36</v>
      </c>
      <c r="N48" s="1">
        <v>39</v>
      </c>
      <c r="O48">
        <v>63</v>
      </c>
      <c r="P48">
        <v>64</v>
      </c>
      <c r="Q48">
        <v>65</v>
      </c>
      <c r="R48">
        <v>66</v>
      </c>
      <c r="S48">
        <v>67</v>
      </c>
      <c r="T48">
        <v>68</v>
      </c>
      <c r="U48">
        <v>69</v>
      </c>
      <c r="V48">
        <v>70</v>
      </c>
      <c r="W48">
        <v>71</v>
      </c>
      <c r="X48">
        <v>72</v>
      </c>
      <c r="Y48">
        <v>73</v>
      </c>
      <c r="Z48">
        <v>74</v>
      </c>
      <c r="AA48">
        <v>77</v>
      </c>
      <c r="AB48">
        <v>78</v>
      </c>
      <c r="AC48">
        <v>79</v>
      </c>
      <c r="AD48">
        <v>80</v>
      </c>
      <c r="AE48">
        <v>81</v>
      </c>
      <c r="AF48">
        <v>91</v>
      </c>
      <c r="AG48">
        <v>93</v>
      </c>
      <c r="AH48">
        <v>95</v>
      </c>
      <c r="AI48">
        <v>96</v>
      </c>
      <c r="AJ48">
        <v>100</v>
      </c>
      <c r="AK48">
        <v>101</v>
      </c>
      <c r="AL48">
        <v>103</v>
      </c>
      <c r="AM48">
        <v>108</v>
      </c>
      <c r="AN48">
        <v>113</v>
      </c>
      <c r="AO48">
        <v>129</v>
      </c>
      <c r="AP48">
        <v>149</v>
      </c>
      <c r="AQ48">
        <v>156</v>
      </c>
    </row>
    <row r="49" spans="3:43">
      <c r="C49" s="6" t="s">
        <v>1</v>
      </c>
      <c r="D49" s="2">
        <v>0.25</v>
      </c>
      <c r="E49" s="4">
        <v>5</v>
      </c>
      <c r="F49">
        <v>3</v>
      </c>
      <c r="G49">
        <v>4</v>
      </c>
      <c r="H49">
        <v>10</v>
      </c>
      <c r="I49" s="8">
        <v>8</v>
      </c>
      <c r="J49">
        <v>5</v>
      </c>
      <c r="K49">
        <v>5</v>
      </c>
      <c r="L49">
        <v>6</v>
      </c>
      <c r="M49">
        <v>10</v>
      </c>
      <c r="N49">
        <v>5</v>
      </c>
      <c r="O49">
        <v>10</v>
      </c>
      <c r="P49">
        <v>10</v>
      </c>
      <c r="Q49">
        <v>1</v>
      </c>
      <c r="R49">
        <v>1</v>
      </c>
      <c r="S49">
        <v>1</v>
      </c>
      <c r="T49">
        <v>1</v>
      </c>
      <c r="U49">
        <v>3</v>
      </c>
      <c r="V49">
        <v>3</v>
      </c>
      <c r="W49">
        <v>3</v>
      </c>
      <c r="X49">
        <v>1</v>
      </c>
      <c r="Y49">
        <v>1</v>
      </c>
      <c r="Z49">
        <v>1</v>
      </c>
      <c r="AA49">
        <v>8</v>
      </c>
      <c r="AB49">
        <v>8</v>
      </c>
      <c r="AC49">
        <v>8</v>
      </c>
      <c r="AD49">
        <v>1</v>
      </c>
      <c r="AE49">
        <v>1</v>
      </c>
      <c r="AF49">
        <v>6</v>
      </c>
      <c r="AG49">
        <v>5</v>
      </c>
      <c r="AH49">
        <v>1</v>
      </c>
      <c r="AI49">
        <v>1</v>
      </c>
      <c r="AJ49">
        <v>4</v>
      </c>
      <c r="AK49">
        <v>2</v>
      </c>
      <c r="AL49">
        <v>1</v>
      </c>
      <c r="AM49">
        <v>7</v>
      </c>
      <c r="AN49">
        <v>1</v>
      </c>
      <c r="AO49">
        <v>4</v>
      </c>
      <c r="AP49">
        <v>8</v>
      </c>
      <c r="AQ49">
        <v>10</v>
      </c>
    </row>
    <row r="50" spans="3:43">
      <c r="C50" s="6" t="s">
        <v>2</v>
      </c>
      <c r="D50" s="2">
        <v>0.15</v>
      </c>
      <c r="E50" s="4">
        <v>6</v>
      </c>
      <c r="F50">
        <v>7</v>
      </c>
      <c r="G50">
        <v>7</v>
      </c>
      <c r="H50">
        <v>5</v>
      </c>
      <c r="I50" s="8">
        <v>5</v>
      </c>
      <c r="J50">
        <v>6</v>
      </c>
      <c r="K50">
        <v>7</v>
      </c>
      <c r="L50">
        <v>6</v>
      </c>
      <c r="M50">
        <v>6</v>
      </c>
      <c r="N50">
        <v>7</v>
      </c>
      <c r="O50">
        <v>7</v>
      </c>
      <c r="P50">
        <v>8</v>
      </c>
      <c r="Q50">
        <v>8</v>
      </c>
      <c r="R50">
        <v>8</v>
      </c>
      <c r="S50">
        <v>8</v>
      </c>
      <c r="T50">
        <v>6</v>
      </c>
      <c r="U50">
        <v>7</v>
      </c>
      <c r="V50">
        <v>7</v>
      </c>
      <c r="W50">
        <v>7</v>
      </c>
      <c r="X50">
        <v>7</v>
      </c>
      <c r="Y50">
        <v>7</v>
      </c>
      <c r="Z50">
        <v>7</v>
      </c>
      <c r="AA50">
        <v>8</v>
      </c>
      <c r="AB50">
        <v>8</v>
      </c>
      <c r="AC50">
        <v>8</v>
      </c>
      <c r="AD50">
        <v>7</v>
      </c>
      <c r="AE50">
        <v>7</v>
      </c>
      <c r="AF50">
        <v>8</v>
      </c>
      <c r="AG50">
        <v>5</v>
      </c>
      <c r="AH50">
        <v>4</v>
      </c>
      <c r="AI50">
        <v>10</v>
      </c>
      <c r="AJ50">
        <v>8</v>
      </c>
      <c r="AK50">
        <v>7</v>
      </c>
      <c r="AL50">
        <v>7</v>
      </c>
      <c r="AM50">
        <v>5</v>
      </c>
      <c r="AN50">
        <v>1</v>
      </c>
      <c r="AO50">
        <v>8</v>
      </c>
      <c r="AP50">
        <v>6</v>
      </c>
      <c r="AQ50">
        <v>6</v>
      </c>
    </row>
    <row r="51" spans="3:43">
      <c r="C51" s="6" t="s">
        <v>3</v>
      </c>
      <c r="D51" s="2">
        <v>0.2</v>
      </c>
      <c r="E51" s="4">
        <v>3</v>
      </c>
      <c r="F51">
        <v>5</v>
      </c>
      <c r="G51">
        <v>2</v>
      </c>
      <c r="H51">
        <v>2</v>
      </c>
      <c r="I51" s="8">
        <v>4</v>
      </c>
      <c r="J51">
        <v>3</v>
      </c>
      <c r="K51">
        <v>7</v>
      </c>
      <c r="L51">
        <v>6</v>
      </c>
      <c r="M51">
        <v>3</v>
      </c>
      <c r="N51">
        <v>6</v>
      </c>
      <c r="O51">
        <v>3</v>
      </c>
      <c r="P51">
        <v>5</v>
      </c>
      <c r="Q51">
        <v>10</v>
      </c>
      <c r="R51">
        <v>10</v>
      </c>
      <c r="S51">
        <v>10</v>
      </c>
      <c r="T51">
        <v>10</v>
      </c>
      <c r="U51">
        <v>4</v>
      </c>
      <c r="V51">
        <v>4</v>
      </c>
      <c r="W51">
        <v>4</v>
      </c>
      <c r="X51">
        <v>7</v>
      </c>
      <c r="Y51">
        <v>7</v>
      </c>
      <c r="Z51">
        <v>7</v>
      </c>
      <c r="AA51">
        <v>8</v>
      </c>
      <c r="AB51">
        <v>8</v>
      </c>
      <c r="AC51">
        <v>8</v>
      </c>
      <c r="AD51">
        <v>7</v>
      </c>
      <c r="AE51">
        <v>7</v>
      </c>
      <c r="AF51">
        <v>7</v>
      </c>
      <c r="AG51">
        <v>1</v>
      </c>
      <c r="AH51">
        <v>4</v>
      </c>
      <c r="AI51">
        <v>4</v>
      </c>
      <c r="AJ51">
        <v>5</v>
      </c>
      <c r="AK51">
        <v>3</v>
      </c>
      <c r="AL51">
        <v>5</v>
      </c>
      <c r="AM51">
        <v>3</v>
      </c>
      <c r="AN51">
        <v>4</v>
      </c>
      <c r="AO51">
        <v>5</v>
      </c>
      <c r="AP51">
        <v>7</v>
      </c>
      <c r="AQ51">
        <v>8</v>
      </c>
    </row>
    <row r="52" spans="3:43">
      <c r="C52" s="6" t="s">
        <v>4</v>
      </c>
      <c r="D52" s="2">
        <v>0.05</v>
      </c>
      <c r="E52" s="4">
        <v>2</v>
      </c>
      <c r="F52">
        <v>4</v>
      </c>
      <c r="G52">
        <v>5</v>
      </c>
      <c r="H52">
        <v>6</v>
      </c>
      <c r="I52" s="8">
        <v>6</v>
      </c>
      <c r="J52">
        <v>7</v>
      </c>
      <c r="K52">
        <v>5</v>
      </c>
      <c r="L52">
        <v>1</v>
      </c>
      <c r="M52">
        <v>6</v>
      </c>
      <c r="N52">
        <v>5</v>
      </c>
      <c r="O52">
        <v>3</v>
      </c>
      <c r="P52">
        <v>3</v>
      </c>
      <c r="Q52">
        <v>3</v>
      </c>
      <c r="R52">
        <v>3</v>
      </c>
      <c r="S52">
        <v>3</v>
      </c>
      <c r="T52">
        <v>3</v>
      </c>
      <c r="U52">
        <v>3</v>
      </c>
      <c r="V52">
        <v>3</v>
      </c>
      <c r="W52">
        <v>3</v>
      </c>
      <c r="X52">
        <v>1</v>
      </c>
      <c r="Y52">
        <v>1</v>
      </c>
      <c r="Z52">
        <v>1</v>
      </c>
      <c r="AA52">
        <v>1</v>
      </c>
      <c r="AB52">
        <v>1</v>
      </c>
      <c r="AC52">
        <v>1</v>
      </c>
      <c r="AD52">
        <v>1</v>
      </c>
      <c r="AE52">
        <v>1</v>
      </c>
      <c r="AF52">
        <v>1</v>
      </c>
      <c r="AG52">
        <v>1</v>
      </c>
      <c r="AH52">
        <v>2</v>
      </c>
      <c r="AI52">
        <v>2</v>
      </c>
      <c r="AJ52">
        <v>2</v>
      </c>
      <c r="AK52">
        <v>7</v>
      </c>
      <c r="AL52">
        <v>1</v>
      </c>
      <c r="AM52">
        <v>5</v>
      </c>
      <c r="AN52">
        <v>1</v>
      </c>
      <c r="AO52">
        <v>3</v>
      </c>
      <c r="AP52">
        <v>3</v>
      </c>
      <c r="AQ52">
        <v>1</v>
      </c>
    </row>
    <row r="53" spans="3:43">
      <c r="C53" s="6" t="s">
        <v>5</v>
      </c>
      <c r="D53" s="2">
        <v>0.15</v>
      </c>
      <c r="E53" s="4">
        <v>7</v>
      </c>
      <c r="F53">
        <v>3</v>
      </c>
      <c r="G53">
        <v>3</v>
      </c>
      <c r="H53">
        <v>5</v>
      </c>
      <c r="I53" s="8">
        <v>8</v>
      </c>
      <c r="J53">
        <v>2</v>
      </c>
      <c r="K53">
        <v>3</v>
      </c>
      <c r="L53">
        <v>3</v>
      </c>
      <c r="M53">
        <v>6</v>
      </c>
      <c r="N53">
        <v>5</v>
      </c>
      <c r="O53">
        <v>5</v>
      </c>
      <c r="P53">
        <v>7</v>
      </c>
      <c r="Q53">
        <v>8</v>
      </c>
      <c r="R53">
        <v>8</v>
      </c>
      <c r="S53">
        <v>6</v>
      </c>
      <c r="T53">
        <v>5</v>
      </c>
      <c r="U53">
        <v>5</v>
      </c>
      <c r="V53">
        <v>5</v>
      </c>
      <c r="W53">
        <v>5</v>
      </c>
      <c r="X53">
        <v>8</v>
      </c>
      <c r="Y53">
        <v>8</v>
      </c>
      <c r="Z53">
        <v>8</v>
      </c>
      <c r="AA53">
        <v>10</v>
      </c>
      <c r="AB53">
        <v>10</v>
      </c>
      <c r="AC53">
        <v>10</v>
      </c>
      <c r="AD53">
        <v>5</v>
      </c>
      <c r="AE53">
        <v>5</v>
      </c>
      <c r="AF53">
        <v>5</v>
      </c>
      <c r="AG53">
        <v>2</v>
      </c>
      <c r="AH53">
        <v>1</v>
      </c>
      <c r="AI53">
        <v>3</v>
      </c>
      <c r="AJ53">
        <v>1</v>
      </c>
      <c r="AK53">
        <v>2</v>
      </c>
      <c r="AL53">
        <v>1</v>
      </c>
      <c r="AM53">
        <v>3</v>
      </c>
      <c r="AN53">
        <v>1</v>
      </c>
      <c r="AO53">
        <v>8</v>
      </c>
      <c r="AP53">
        <v>2</v>
      </c>
      <c r="AQ53">
        <v>1</v>
      </c>
    </row>
    <row r="54" spans="3:43">
      <c r="C54" s="6" t="s">
        <v>6</v>
      </c>
      <c r="D54" s="2">
        <v>0.2</v>
      </c>
      <c r="E54" s="4">
        <v>7</v>
      </c>
      <c r="F54">
        <v>5</v>
      </c>
      <c r="G54">
        <v>3</v>
      </c>
      <c r="H54">
        <v>7</v>
      </c>
      <c r="I54" s="8">
        <v>5</v>
      </c>
      <c r="J54">
        <v>6</v>
      </c>
      <c r="K54">
        <v>7</v>
      </c>
      <c r="L54">
        <v>4</v>
      </c>
      <c r="M54">
        <v>4</v>
      </c>
      <c r="N54">
        <v>7</v>
      </c>
      <c r="O54">
        <v>3</v>
      </c>
      <c r="P54">
        <v>6</v>
      </c>
      <c r="Q54">
        <v>10</v>
      </c>
      <c r="R54">
        <v>10</v>
      </c>
      <c r="S54">
        <v>10</v>
      </c>
      <c r="T54">
        <v>8</v>
      </c>
      <c r="U54">
        <v>7</v>
      </c>
      <c r="V54">
        <v>7</v>
      </c>
      <c r="W54">
        <v>7</v>
      </c>
      <c r="X54">
        <v>8</v>
      </c>
      <c r="Y54">
        <v>8</v>
      </c>
      <c r="Z54">
        <v>8</v>
      </c>
      <c r="AA54">
        <v>9</v>
      </c>
      <c r="AB54">
        <v>9</v>
      </c>
      <c r="AC54">
        <v>9</v>
      </c>
      <c r="AD54">
        <v>6</v>
      </c>
      <c r="AE54">
        <v>6</v>
      </c>
      <c r="AF54">
        <v>7</v>
      </c>
      <c r="AG54">
        <v>9</v>
      </c>
      <c r="AH54">
        <v>8</v>
      </c>
      <c r="AI54">
        <v>8</v>
      </c>
      <c r="AJ54">
        <v>9</v>
      </c>
      <c r="AK54">
        <v>5</v>
      </c>
      <c r="AL54">
        <v>8</v>
      </c>
      <c r="AM54">
        <v>8</v>
      </c>
      <c r="AN54">
        <v>1</v>
      </c>
      <c r="AO54">
        <v>8</v>
      </c>
      <c r="AP54">
        <v>6</v>
      </c>
      <c r="AQ54">
        <v>6</v>
      </c>
    </row>
    <row r="55" spans="3:43" ht="15.75" thickBot="1">
      <c r="C55" s="9" t="s">
        <v>410</v>
      </c>
      <c r="D55" s="10">
        <f>SUM(D49:D54)</f>
        <v>1.0000000000000002</v>
      </c>
      <c r="E55" s="11">
        <f>SUM($D49*E49+$D50*E50+$D51*E51+$D52*E52+$D53*E53+$D54*E54)</f>
        <v>5.3000000000000007</v>
      </c>
      <c r="F55" s="11">
        <f t="shared" ref="F55:AQ55" si="4">SUM($D49*F49+$D50*F50+$D51*F51+$D52*F52+$D53*F53+$D54*F54)</f>
        <v>4.45</v>
      </c>
      <c r="G55" s="11">
        <f t="shared" si="4"/>
        <v>3.7499999999999996</v>
      </c>
      <c r="H55" s="11">
        <f t="shared" si="4"/>
        <v>6.1000000000000005</v>
      </c>
      <c r="I55" s="11">
        <f t="shared" si="4"/>
        <v>6.05</v>
      </c>
      <c r="J55" s="11">
        <f t="shared" si="4"/>
        <v>4.5999999999999996</v>
      </c>
      <c r="K55" s="11">
        <f t="shared" si="4"/>
        <v>5.8000000000000007</v>
      </c>
      <c r="L55" s="11">
        <f t="shared" si="4"/>
        <v>4.8999999999999995</v>
      </c>
      <c r="M55" s="11">
        <f t="shared" si="4"/>
        <v>5.9999999999999991</v>
      </c>
      <c r="N55" s="11">
        <f t="shared" si="4"/>
        <v>5.9</v>
      </c>
      <c r="O55" s="11">
        <f t="shared" si="4"/>
        <v>5.65</v>
      </c>
      <c r="P55" s="11">
        <f t="shared" si="4"/>
        <v>7.1000000000000005</v>
      </c>
      <c r="Q55" s="11">
        <f t="shared" si="4"/>
        <v>6.8</v>
      </c>
      <c r="R55" s="11">
        <f t="shared" si="4"/>
        <v>6.8</v>
      </c>
      <c r="S55" s="11">
        <f t="shared" si="4"/>
        <v>6.5</v>
      </c>
      <c r="T55" s="11">
        <f t="shared" si="4"/>
        <v>5.65</v>
      </c>
      <c r="U55" s="11">
        <f t="shared" si="4"/>
        <v>4.9000000000000004</v>
      </c>
      <c r="V55" s="11">
        <f t="shared" si="4"/>
        <v>4.9000000000000004</v>
      </c>
      <c r="W55" s="11">
        <f t="shared" si="4"/>
        <v>4.9000000000000004</v>
      </c>
      <c r="X55" s="11">
        <f t="shared" si="4"/>
        <v>5.5500000000000007</v>
      </c>
      <c r="Y55" s="11">
        <f t="shared" si="4"/>
        <v>5.5500000000000007</v>
      </c>
      <c r="Z55" s="11">
        <f t="shared" si="4"/>
        <v>5.5500000000000007</v>
      </c>
      <c r="AA55" s="11">
        <f t="shared" si="4"/>
        <v>8.15</v>
      </c>
      <c r="AB55" s="11">
        <f t="shared" si="4"/>
        <v>8.15</v>
      </c>
      <c r="AC55" s="11">
        <f t="shared" si="4"/>
        <v>8.15</v>
      </c>
      <c r="AD55" s="11">
        <f t="shared" si="4"/>
        <v>4.7</v>
      </c>
      <c r="AE55" s="11">
        <f t="shared" si="4"/>
        <v>4.7</v>
      </c>
      <c r="AF55" s="11">
        <f t="shared" si="4"/>
        <v>6.3000000000000007</v>
      </c>
      <c r="AG55" s="11">
        <f t="shared" si="4"/>
        <v>4.3499999999999996</v>
      </c>
      <c r="AH55" s="11">
        <f t="shared" si="4"/>
        <v>3.5</v>
      </c>
      <c r="AI55" s="11">
        <f t="shared" si="4"/>
        <v>4.6999999999999993</v>
      </c>
      <c r="AJ55" s="11">
        <f t="shared" si="4"/>
        <v>5.25</v>
      </c>
      <c r="AK55" s="11">
        <f t="shared" si="4"/>
        <v>3.8000000000000003</v>
      </c>
      <c r="AL55" s="11">
        <f t="shared" si="4"/>
        <v>4.0999999999999996</v>
      </c>
      <c r="AM55" s="11">
        <f t="shared" si="4"/>
        <v>5.4</v>
      </c>
      <c r="AN55" s="11">
        <f t="shared" si="4"/>
        <v>1.6</v>
      </c>
      <c r="AO55" s="11">
        <f t="shared" si="4"/>
        <v>6.15</v>
      </c>
      <c r="AP55" s="11">
        <f t="shared" si="4"/>
        <v>5.95</v>
      </c>
      <c r="AQ55" s="11">
        <f t="shared" si="4"/>
        <v>6.4</v>
      </c>
    </row>
    <row r="58" spans="3:43">
      <c r="C58" s="115" t="s">
        <v>402</v>
      </c>
      <c r="D58" s="115"/>
      <c r="E58" s="115"/>
    </row>
    <row r="59" spans="3:43">
      <c r="C59" s="7" t="s">
        <v>408</v>
      </c>
      <c r="D59" s="1" t="s">
        <v>409</v>
      </c>
      <c r="E59">
        <v>142</v>
      </c>
      <c r="F59">
        <v>145</v>
      </c>
      <c r="G59">
        <v>146</v>
      </c>
      <c r="H59">
        <v>147</v>
      </c>
      <c r="I59">
        <v>148</v>
      </c>
      <c r="J59">
        <v>159</v>
      </c>
    </row>
    <row r="60" spans="3:43">
      <c r="C60" s="6" t="s">
        <v>1</v>
      </c>
      <c r="D60" s="2">
        <v>0.25</v>
      </c>
      <c r="E60">
        <v>10</v>
      </c>
      <c r="F60">
        <v>10</v>
      </c>
      <c r="G60">
        <v>2</v>
      </c>
      <c r="H60">
        <v>2</v>
      </c>
      <c r="I60">
        <v>2</v>
      </c>
      <c r="J60">
        <v>4</v>
      </c>
    </row>
    <row r="61" spans="3:43">
      <c r="C61" s="6" t="s">
        <v>2</v>
      </c>
      <c r="D61" s="2">
        <v>0.15</v>
      </c>
      <c r="E61">
        <v>10</v>
      </c>
      <c r="F61">
        <v>6</v>
      </c>
      <c r="G61">
        <v>4</v>
      </c>
      <c r="H61">
        <v>4</v>
      </c>
      <c r="I61">
        <v>4</v>
      </c>
      <c r="J61">
        <v>8</v>
      </c>
    </row>
    <row r="62" spans="3:43">
      <c r="C62" s="6" t="s">
        <v>3</v>
      </c>
      <c r="D62" s="2">
        <v>0.2</v>
      </c>
      <c r="E62">
        <v>5</v>
      </c>
      <c r="F62">
        <v>5</v>
      </c>
      <c r="G62">
        <v>6</v>
      </c>
      <c r="H62">
        <v>6</v>
      </c>
      <c r="I62">
        <v>6</v>
      </c>
      <c r="J62">
        <v>6</v>
      </c>
    </row>
    <row r="63" spans="3:43">
      <c r="C63" s="6" t="s">
        <v>4</v>
      </c>
      <c r="D63" s="2">
        <v>0.05</v>
      </c>
      <c r="E63">
        <v>5</v>
      </c>
      <c r="F63">
        <v>2</v>
      </c>
      <c r="G63">
        <v>1</v>
      </c>
      <c r="H63">
        <v>1</v>
      </c>
      <c r="I63">
        <v>1</v>
      </c>
      <c r="J63">
        <v>1</v>
      </c>
    </row>
    <row r="64" spans="3:43">
      <c r="C64" s="6" t="s">
        <v>5</v>
      </c>
      <c r="D64" s="2">
        <v>0.15</v>
      </c>
      <c r="E64">
        <v>2</v>
      </c>
      <c r="F64">
        <v>2</v>
      </c>
      <c r="G64">
        <v>2</v>
      </c>
      <c r="H64">
        <v>4</v>
      </c>
      <c r="I64">
        <v>3</v>
      </c>
      <c r="J64">
        <v>1</v>
      </c>
    </row>
    <row r="65" spans="3:10">
      <c r="C65" s="6" t="s">
        <v>6</v>
      </c>
      <c r="D65" s="2">
        <v>0.2</v>
      </c>
      <c r="E65">
        <v>10</v>
      </c>
      <c r="F65">
        <v>10</v>
      </c>
      <c r="G65">
        <v>7</v>
      </c>
      <c r="H65">
        <v>7</v>
      </c>
      <c r="I65">
        <v>7</v>
      </c>
      <c r="J65">
        <v>10</v>
      </c>
    </row>
    <row r="66" spans="3:10" ht="15.75" thickBot="1">
      <c r="C66" s="9" t="s">
        <v>410</v>
      </c>
      <c r="D66" s="10">
        <f>SUM(D60:D65)</f>
        <v>1.0000000000000002</v>
      </c>
      <c r="E66" s="11">
        <f>SUM($D60*E60+$D61*E61+$D62*E62+$D63*E63+$D64*E64+$D65*E65)</f>
        <v>7.55</v>
      </c>
      <c r="F66" s="11">
        <f t="shared" ref="F66:J66" si="5">SUM($D60*F60+$D61*F61+$D62*F62+$D63*F63+$D64*F64+$D65*F65)</f>
        <v>6.8</v>
      </c>
      <c r="G66" s="11">
        <f t="shared" si="5"/>
        <v>4.05</v>
      </c>
      <c r="H66" s="11">
        <f t="shared" si="5"/>
        <v>4.3500000000000005</v>
      </c>
      <c r="I66" s="11">
        <f t="shared" si="5"/>
        <v>4.2</v>
      </c>
      <c r="J66" s="11">
        <f t="shared" si="5"/>
        <v>5.6</v>
      </c>
    </row>
  </sheetData>
  <mergeCells count="15">
    <mergeCell ref="C58:E58"/>
    <mergeCell ref="C46:H46"/>
    <mergeCell ref="E47:I47"/>
    <mergeCell ref="C13:H13"/>
    <mergeCell ref="E14:I14"/>
    <mergeCell ref="C24:H24"/>
    <mergeCell ref="E25:I25"/>
    <mergeCell ref="E3:I3"/>
    <mergeCell ref="C35:H35"/>
    <mergeCell ref="E36:I36"/>
    <mergeCell ref="C2:H2"/>
    <mergeCell ref="K2:P2"/>
    <mergeCell ref="M3:Q3"/>
    <mergeCell ref="K13:P13"/>
    <mergeCell ref="M14:Q14"/>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46"/>
  <sheetViews>
    <sheetView zoomScale="70" zoomScaleNormal="70" workbookViewId="0">
      <selection activeCell="AI4" sqref="AI4:AJ153"/>
    </sheetView>
  </sheetViews>
  <sheetFormatPr defaultRowHeight="15"/>
  <cols>
    <col min="1" max="1" width="37.42578125" customWidth="1"/>
    <col min="3" max="3" width="34.7109375" customWidth="1"/>
    <col min="4" max="4" width="19" customWidth="1"/>
    <col min="5" max="5" width="16.140625" customWidth="1"/>
    <col min="6" max="6" width="13" customWidth="1"/>
    <col min="7" max="7" width="11.28515625" customWidth="1"/>
    <col min="15" max="15" width="35.7109375" bestFit="1" customWidth="1"/>
    <col min="18" max="18" width="15.42578125" customWidth="1"/>
    <col min="20" max="20" width="11.85546875" customWidth="1"/>
  </cols>
  <sheetData>
    <row r="1" spans="1:47">
      <c r="C1" t="s">
        <v>415</v>
      </c>
      <c r="D1" t="s">
        <v>365</v>
      </c>
      <c r="E1" t="s">
        <v>366</v>
      </c>
      <c r="F1" t="s">
        <v>1</v>
      </c>
      <c r="G1" t="s">
        <v>2</v>
      </c>
      <c r="H1" t="s">
        <v>3</v>
      </c>
      <c r="I1" t="s">
        <v>4</v>
      </c>
      <c r="J1" t="s">
        <v>5</v>
      </c>
      <c r="K1" t="s">
        <v>6</v>
      </c>
      <c r="L1" t="s">
        <v>416</v>
      </c>
    </row>
    <row r="2" spans="1:47">
      <c r="C2" t="s">
        <v>22</v>
      </c>
      <c r="D2">
        <v>35</v>
      </c>
      <c r="E2" t="s">
        <v>23</v>
      </c>
      <c r="F2">
        <v>10</v>
      </c>
      <c r="G2">
        <v>10</v>
      </c>
      <c r="H2">
        <v>4</v>
      </c>
      <c r="I2">
        <v>10</v>
      </c>
      <c r="J2">
        <v>4</v>
      </c>
      <c r="K2">
        <v>7</v>
      </c>
      <c r="L2">
        <v>1</v>
      </c>
      <c r="M2" s="7" t="s">
        <v>408</v>
      </c>
      <c r="N2" s="1" t="s">
        <v>409</v>
      </c>
      <c r="O2" s="32">
        <v>1</v>
      </c>
      <c r="P2" s="33">
        <v>2</v>
      </c>
      <c r="Q2" s="32">
        <v>3</v>
      </c>
      <c r="R2" s="33">
        <v>4</v>
      </c>
      <c r="S2" s="32">
        <v>5</v>
      </c>
      <c r="T2" s="33">
        <v>6</v>
      </c>
      <c r="U2" s="32">
        <v>7</v>
      </c>
      <c r="V2" s="33">
        <v>8</v>
      </c>
      <c r="W2" s="32">
        <v>9</v>
      </c>
      <c r="X2" s="33">
        <v>10</v>
      </c>
      <c r="Y2" s="32">
        <v>11</v>
      </c>
      <c r="Z2" s="33">
        <v>12</v>
      </c>
      <c r="AA2" s="32">
        <v>13</v>
      </c>
      <c r="AB2" s="33">
        <v>14</v>
      </c>
      <c r="AC2" s="32">
        <v>15</v>
      </c>
      <c r="AD2" s="33">
        <v>16</v>
      </c>
      <c r="AE2" s="32">
        <v>17</v>
      </c>
      <c r="AF2" s="33">
        <v>18</v>
      </c>
      <c r="AG2" s="32">
        <v>19</v>
      </c>
      <c r="AH2" s="33">
        <v>20</v>
      </c>
      <c r="AI2" s="32">
        <v>21</v>
      </c>
      <c r="AJ2" s="33">
        <v>22</v>
      </c>
      <c r="AK2" s="32">
        <v>23</v>
      </c>
      <c r="AL2" s="33">
        <v>24</v>
      </c>
      <c r="AM2" s="32">
        <v>25</v>
      </c>
      <c r="AN2" s="33">
        <v>26</v>
      </c>
      <c r="AO2" s="32">
        <v>27</v>
      </c>
      <c r="AP2" s="33">
        <v>28</v>
      </c>
      <c r="AQ2" s="32">
        <v>29</v>
      </c>
      <c r="AR2" s="33">
        <v>30</v>
      </c>
      <c r="AS2" s="32">
        <v>31</v>
      </c>
      <c r="AT2" s="33">
        <v>32</v>
      </c>
      <c r="AU2" s="32">
        <v>33</v>
      </c>
    </row>
    <row r="3" spans="1:47">
      <c r="C3" t="s">
        <v>29</v>
      </c>
      <c r="D3">
        <v>80</v>
      </c>
      <c r="E3" t="s">
        <v>393</v>
      </c>
      <c r="F3">
        <v>7</v>
      </c>
      <c r="G3">
        <v>10</v>
      </c>
      <c r="H3">
        <v>6</v>
      </c>
      <c r="I3">
        <v>7</v>
      </c>
      <c r="J3">
        <v>4</v>
      </c>
      <c r="K3">
        <v>8</v>
      </c>
      <c r="L3">
        <v>2</v>
      </c>
      <c r="M3" s="6" t="s">
        <v>1</v>
      </c>
      <c r="N3" s="2">
        <v>0.3</v>
      </c>
      <c r="O3" s="4">
        <v>10</v>
      </c>
      <c r="P3">
        <v>7</v>
      </c>
      <c r="Q3">
        <v>4</v>
      </c>
      <c r="R3">
        <v>3</v>
      </c>
      <c r="S3">
        <v>3</v>
      </c>
      <c r="T3">
        <v>6</v>
      </c>
      <c r="U3">
        <v>4</v>
      </c>
      <c r="V3">
        <v>1</v>
      </c>
      <c r="W3">
        <v>6</v>
      </c>
      <c r="X3">
        <v>3</v>
      </c>
      <c r="Y3">
        <v>5</v>
      </c>
      <c r="Z3">
        <v>1</v>
      </c>
      <c r="AA3">
        <v>1</v>
      </c>
      <c r="AB3">
        <v>1</v>
      </c>
      <c r="AC3">
        <v>5</v>
      </c>
      <c r="AD3">
        <v>3</v>
      </c>
      <c r="AE3">
        <v>4</v>
      </c>
      <c r="AF3">
        <v>4</v>
      </c>
      <c r="AG3">
        <v>2</v>
      </c>
      <c r="AH3">
        <v>2</v>
      </c>
      <c r="AI3">
        <v>1</v>
      </c>
      <c r="AJ3">
        <v>3</v>
      </c>
      <c r="AK3">
        <v>2</v>
      </c>
      <c r="AL3">
        <v>5</v>
      </c>
      <c r="AM3">
        <v>2</v>
      </c>
      <c r="AN3">
        <v>7</v>
      </c>
      <c r="AO3">
        <v>1</v>
      </c>
      <c r="AP3">
        <v>3</v>
      </c>
      <c r="AQ3">
        <v>2</v>
      </c>
      <c r="AR3">
        <v>4</v>
      </c>
      <c r="AS3">
        <v>1</v>
      </c>
      <c r="AT3">
        <v>2</v>
      </c>
      <c r="AU3">
        <v>4</v>
      </c>
    </row>
    <row r="4" spans="1:47">
      <c r="C4" t="s">
        <v>84</v>
      </c>
      <c r="D4">
        <v>10</v>
      </c>
      <c r="E4" t="s">
        <v>394</v>
      </c>
      <c r="F4">
        <v>4</v>
      </c>
      <c r="G4">
        <v>4</v>
      </c>
      <c r="H4">
        <v>4</v>
      </c>
      <c r="I4">
        <v>7</v>
      </c>
      <c r="J4">
        <v>1</v>
      </c>
      <c r="K4">
        <v>4</v>
      </c>
      <c r="L4">
        <v>3</v>
      </c>
      <c r="M4" s="6" t="s">
        <v>2</v>
      </c>
      <c r="N4" s="2">
        <v>0.3</v>
      </c>
      <c r="O4" s="4">
        <v>10</v>
      </c>
      <c r="P4">
        <v>10</v>
      </c>
      <c r="Q4">
        <v>4</v>
      </c>
      <c r="R4">
        <v>6</v>
      </c>
      <c r="S4">
        <v>8</v>
      </c>
      <c r="T4">
        <v>5</v>
      </c>
      <c r="U4">
        <v>5</v>
      </c>
      <c r="V4">
        <v>2</v>
      </c>
      <c r="W4">
        <v>8</v>
      </c>
      <c r="X4">
        <v>10</v>
      </c>
      <c r="Y4">
        <v>5</v>
      </c>
      <c r="Z4">
        <v>9</v>
      </c>
      <c r="AA4">
        <v>4</v>
      </c>
      <c r="AB4">
        <v>10</v>
      </c>
      <c r="AC4">
        <v>6</v>
      </c>
      <c r="AD4">
        <v>4</v>
      </c>
      <c r="AE4">
        <v>5</v>
      </c>
      <c r="AF4">
        <v>8</v>
      </c>
      <c r="AG4">
        <v>7</v>
      </c>
      <c r="AH4">
        <v>4</v>
      </c>
      <c r="AI4">
        <v>7</v>
      </c>
      <c r="AJ4">
        <v>6</v>
      </c>
      <c r="AK4">
        <v>3</v>
      </c>
      <c r="AL4">
        <v>5</v>
      </c>
      <c r="AM4">
        <v>4</v>
      </c>
      <c r="AN4">
        <v>5</v>
      </c>
      <c r="AO4">
        <v>5</v>
      </c>
      <c r="AP4">
        <v>5</v>
      </c>
      <c r="AQ4">
        <v>2</v>
      </c>
      <c r="AR4">
        <v>4</v>
      </c>
      <c r="AS4">
        <v>1</v>
      </c>
      <c r="AT4">
        <v>2</v>
      </c>
      <c r="AU4">
        <v>6</v>
      </c>
    </row>
    <row r="5" spans="1:47">
      <c r="A5" t="s">
        <v>417</v>
      </c>
      <c r="C5" t="s">
        <v>70</v>
      </c>
      <c r="D5">
        <v>10</v>
      </c>
      <c r="E5" t="s">
        <v>23</v>
      </c>
      <c r="F5">
        <v>3</v>
      </c>
      <c r="G5">
        <v>6</v>
      </c>
      <c r="H5">
        <v>4</v>
      </c>
      <c r="I5">
        <v>9</v>
      </c>
      <c r="J5">
        <v>2</v>
      </c>
      <c r="K5">
        <v>3</v>
      </c>
      <c r="L5">
        <v>4</v>
      </c>
      <c r="M5" s="6" t="s">
        <v>3</v>
      </c>
      <c r="N5" s="2">
        <v>0.05</v>
      </c>
      <c r="O5" s="4">
        <v>4</v>
      </c>
      <c r="P5">
        <v>6</v>
      </c>
      <c r="Q5">
        <v>4</v>
      </c>
      <c r="R5">
        <v>4</v>
      </c>
      <c r="S5">
        <v>7</v>
      </c>
      <c r="T5">
        <v>2</v>
      </c>
      <c r="U5">
        <v>3</v>
      </c>
      <c r="V5">
        <v>1</v>
      </c>
      <c r="W5">
        <v>7</v>
      </c>
      <c r="X5">
        <v>6</v>
      </c>
      <c r="Y5">
        <v>1</v>
      </c>
      <c r="Z5">
        <v>8</v>
      </c>
      <c r="AA5">
        <v>4</v>
      </c>
      <c r="AB5">
        <v>4</v>
      </c>
      <c r="AC5">
        <v>4</v>
      </c>
      <c r="AD5">
        <v>7</v>
      </c>
      <c r="AE5">
        <v>7</v>
      </c>
      <c r="AF5">
        <v>5</v>
      </c>
      <c r="AG5">
        <v>3</v>
      </c>
      <c r="AH5">
        <v>3</v>
      </c>
      <c r="AI5">
        <v>5</v>
      </c>
      <c r="AJ5">
        <v>3</v>
      </c>
      <c r="AK5">
        <v>2</v>
      </c>
      <c r="AL5">
        <v>5</v>
      </c>
      <c r="AM5">
        <v>3</v>
      </c>
      <c r="AN5">
        <v>3</v>
      </c>
      <c r="AO5">
        <v>5</v>
      </c>
      <c r="AP5">
        <v>3</v>
      </c>
      <c r="AQ5">
        <v>2</v>
      </c>
      <c r="AR5">
        <v>3</v>
      </c>
      <c r="AS5">
        <v>4</v>
      </c>
      <c r="AT5">
        <v>2</v>
      </c>
      <c r="AU5">
        <v>3</v>
      </c>
    </row>
    <row r="6" spans="1:47">
      <c r="C6" t="s">
        <v>73</v>
      </c>
      <c r="D6">
        <v>100</v>
      </c>
      <c r="E6" t="s">
        <v>23</v>
      </c>
      <c r="F6">
        <v>3</v>
      </c>
      <c r="G6">
        <v>8</v>
      </c>
      <c r="H6">
        <v>7</v>
      </c>
      <c r="I6">
        <v>2</v>
      </c>
      <c r="J6">
        <v>4</v>
      </c>
      <c r="K6">
        <v>7</v>
      </c>
      <c r="L6">
        <v>5</v>
      </c>
      <c r="M6" s="6" t="s">
        <v>4</v>
      </c>
      <c r="N6" s="2">
        <v>0.2</v>
      </c>
      <c r="O6" s="4">
        <v>10</v>
      </c>
      <c r="P6">
        <v>7</v>
      </c>
      <c r="Q6">
        <v>7</v>
      </c>
      <c r="R6">
        <v>9</v>
      </c>
      <c r="S6">
        <v>2</v>
      </c>
      <c r="T6">
        <v>3</v>
      </c>
      <c r="U6">
        <v>3</v>
      </c>
      <c r="V6">
        <v>2</v>
      </c>
      <c r="W6">
        <v>1</v>
      </c>
      <c r="X6">
        <v>8</v>
      </c>
      <c r="Y6">
        <v>1</v>
      </c>
      <c r="Z6">
        <v>6</v>
      </c>
      <c r="AA6">
        <v>2</v>
      </c>
      <c r="AB6">
        <v>2</v>
      </c>
      <c r="AC6">
        <v>7</v>
      </c>
      <c r="AD6">
        <v>6</v>
      </c>
      <c r="AE6">
        <v>8</v>
      </c>
      <c r="AF6">
        <v>2</v>
      </c>
      <c r="AG6">
        <v>7</v>
      </c>
      <c r="AH6">
        <v>7</v>
      </c>
      <c r="AI6">
        <v>1</v>
      </c>
      <c r="AJ6">
        <v>7</v>
      </c>
      <c r="AK6">
        <v>3</v>
      </c>
      <c r="AL6">
        <v>7</v>
      </c>
      <c r="AM6">
        <v>6</v>
      </c>
      <c r="AN6">
        <v>5</v>
      </c>
      <c r="AO6">
        <v>5</v>
      </c>
      <c r="AP6">
        <v>8</v>
      </c>
      <c r="AQ6">
        <v>2</v>
      </c>
      <c r="AR6">
        <v>4</v>
      </c>
      <c r="AS6">
        <v>1</v>
      </c>
      <c r="AT6">
        <v>5</v>
      </c>
      <c r="AU6">
        <v>4</v>
      </c>
    </row>
    <row r="7" spans="1:47">
      <c r="C7" t="s">
        <v>98</v>
      </c>
      <c r="D7">
        <v>5</v>
      </c>
      <c r="E7" t="s">
        <v>371</v>
      </c>
      <c r="F7">
        <v>6</v>
      </c>
      <c r="G7">
        <v>5</v>
      </c>
      <c r="H7">
        <v>2</v>
      </c>
      <c r="I7">
        <v>3</v>
      </c>
      <c r="J7">
        <v>1</v>
      </c>
      <c r="K7">
        <v>3</v>
      </c>
      <c r="L7">
        <v>6</v>
      </c>
      <c r="M7" s="6" t="s">
        <v>5</v>
      </c>
      <c r="N7" s="2">
        <v>0.05</v>
      </c>
      <c r="O7" s="4">
        <v>4</v>
      </c>
      <c r="P7">
        <v>4</v>
      </c>
      <c r="Q7">
        <v>1</v>
      </c>
      <c r="R7">
        <v>2</v>
      </c>
      <c r="S7">
        <v>4</v>
      </c>
      <c r="T7">
        <v>1</v>
      </c>
      <c r="U7">
        <v>3</v>
      </c>
      <c r="V7">
        <v>2</v>
      </c>
      <c r="W7">
        <v>5</v>
      </c>
      <c r="X7">
        <v>1</v>
      </c>
      <c r="Y7">
        <v>2</v>
      </c>
      <c r="Z7">
        <v>1</v>
      </c>
      <c r="AA7">
        <v>1</v>
      </c>
      <c r="AB7">
        <v>3</v>
      </c>
      <c r="AC7">
        <v>2</v>
      </c>
      <c r="AD7">
        <v>2</v>
      </c>
      <c r="AE7">
        <v>2</v>
      </c>
      <c r="AF7">
        <v>1</v>
      </c>
      <c r="AG7">
        <v>2</v>
      </c>
      <c r="AH7">
        <v>2</v>
      </c>
      <c r="AI7">
        <v>1</v>
      </c>
      <c r="AJ7">
        <v>1</v>
      </c>
      <c r="AK7">
        <v>2</v>
      </c>
      <c r="AL7">
        <v>1</v>
      </c>
      <c r="AM7">
        <v>1</v>
      </c>
      <c r="AN7">
        <v>3</v>
      </c>
      <c r="AO7">
        <v>1</v>
      </c>
      <c r="AP7">
        <v>2</v>
      </c>
      <c r="AQ7">
        <v>1</v>
      </c>
      <c r="AR7">
        <v>1</v>
      </c>
      <c r="AS7">
        <v>1</v>
      </c>
      <c r="AT7">
        <v>1</v>
      </c>
      <c r="AU7">
        <v>1</v>
      </c>
    </row>
    <row r="8" spans="1:47">
      <c r="C8" t="s">
        <v>91</v>
      </c>
      <c r="D8">
        <v>15</v>
      </c>
      <c r="E8" t="s">
        <v>23</v>
      </c>
      <c r="F8">
        <v>4</v>
      </c>
      <c r="G8">
        <v>5</v>
      </c>
      <c r="H8">
        <v>3</v>
      </c>
      <c r="I8">
        <v>3</v>
      </c>
      <c r="J8">
        <v>3</v>
      </c>
      <c r="K8">
        <v>7</v>
      </c>
      <c r="L8">
        <v>7</v>
      </c>
      <c r="M8" s="6" t="s">
        <v>6</v>
      </c>
      <c r="N8" s="2">
        <v>0.1</v>
      </c>
      <c r="O8" s="4">
        <v>7</v>
      </c>
      <c r="P8">
        <v>8</v>
      </c>
      <c r="Q8">
        <v>4</v>
      </c>
      <c r="R8">
        <v>3</v>
      </c>
      <c r="S8">
        <v>7</v>
      </c>
      <c r="T8">
        <v>3</v>
      </c>
      <c r="U8">
        <v>7</v>
      </c>
      <c r="V8">
        <v>1</v>
      </c>
      <c r="W8">
        <v>7</v>
      </c>
      <c r="X8">
        <v>10</v>
      </c>
      <c r="Y8">
        <v>9</v>
      </c>
      <c r="Z8">
        <v>7</v>
      </c>
      <c r="AA8">
        <v>8</v>
      </c>
      <c r="AB8">
        <v>8</v>
      </c>
      <c r="AC8">
        <v>4</v>
      </c>
      <c r="AD8">
        <v>5</v>
      </c>
      <c r="AE8">
        <v>5</v>
      </c>
      <c r="AF8">
        <v>9</v>
      </c>
      <c r="AG8">
        <v>5</v>
      </c>
      <c r="AH8">
        <v>3</v>
      </c>
      <c r="AI8">
        <v>8</v>
      </c>
      <c r="AJ8">
        <v>8</v>
      </c>
      <c r="AK8">
        <v>6</v>
      </c>
      <c r="AL8">
        <v>6</v>
      </c>
      <c r="AM8">
        <v>3</v>
      </c>
      <c r="AN8">
        <v>8</v>
      </c>
      <c r="AO8">
        <v>6</v>
      </c>
      <c r="AP8">
        <v>2</v>
      </c>
      <c r="AQ8">
        <v>10</v>
      </c>
      <c r="AR8">
        <v>4</v>
      </c>
      <c r="AS8">
        <v>1</v>
      </c>
      <c r="AT8">
        <v>2</v>
      </c>
      <c r="AU8">
        <v>5</v>
      </c>
    </row>
    <row r="9" spans="1:47" ht="15.75" thickBot="1">
      <c r="C9" t="s">
        <v>119</v>
      </c>
      <c r="D9">
        <v>4</v>
      </c>
      <c r="E9" t="s">
        <v>23</v>
      </c>
      <c r="F9">
        <v>1</v>
      </c>
      <c r="G9">
        <v>2</v>
      </c>
      <c r="H9">
        <v>1</v>
      </c>
      <c r="I9">
        <v>2</v>
      </c>
      <c r="J9">
        <v>2</v>
      </c>
      <c r="K9">
        <v>1</v>
      </c>
      <c r="L9">
        <v>8</v>
      </c>
      <c r="M9" s="9" t="s">
        <v>410</v>
      </c>
      <c r="N9" s="12">
        <f>SUM(N3:N8)</f>
        <v>1.0000000000000002</v>
      </c>
      <c r="O9" s="13">
        <f>SUM($N3*O3+$N4*O4+$N5*O5+$N6*O6+$N7*O7+$N8*O8)</f>
        <v>9.0999999999999979</v>
      </c>
      <c r="P9" s="13">
        <f t="shared" ref="P9:AU9" si="0">SUM($N3*P3+$N4*P4+$N5*P5+$N6*P6+$N7*P7+$N8*P8)</f>
        <v>7.8</v>
      </c>
      <c r="Q9" s="13">
        <f t="shared" si="0"/>
        <v>4.45</v>
      </c>
      <c r="R9" s="13">
        <f t="shared" si="0"/>
        <v>5.0999999999999996</v>
      </c>
      <c r="S9" s="13">
        <f t="shared" si="0"/>
        <v>4.95</v>
      </c>
      <c r="T9" s="13">
        <f t="shared" si="0"/>
        <v>4.3499999999999996</v>
      </c>
      <c r="U9" s="13">
        <f t="shared" si="0"/>
        <v>4.3</v>
      </c>
      <c r="V9" s="13">
        <f t="shared" si="0"/>
        <v>1.5500000000000003</v>
      </c>
      <c r="W9" s="13">
        <f t="shared" si="0"/>
        <v>5.6999999999999993</v>
      </c>
      <c r="X9" s="13">
        <f t="shared" si="0"/>
        <v>6.8500000000000005</v>
      </c>
      <c r="Y9" s="13">
        <f t="shared" si="0"/>
        <v>4.25</v>
      </c>
      <c r="Z9" s="13">
        <f t="shared" si="0"/>
        <v>5.35</v>
      </c>
      <c r="AA9" s="13">
        <f t="shared" si="0"/>
        <v>2.95</v>
      </c>
      <c r="AB9" s="13">
        <f t="shared" si="0"/>
        <v>4.8499999999999996</v>
      </c>
      <c r="AC9" s="13">
        <f t="shared" si="0"/>
        <v>5.4</v>
      </c>
      <c r="AD9" s="13">
        <f t="shared" si="0"/>
        <v>4.25</v>
      </c>
      <c r="AE9" s="13">
        <f t="shared" si="0"/>
        <v>5.25</v>
      </c>
      <c r="AF9" s="13">
        <f t="shared" si="0"/>
        <v>5.2</v>
      </c>
      <c r="AG9" s="13">
        <f t="shared" si="0"/>
        <v>4.8499999999999996</v>
      </c>
      <c r="AH9" s="13">
        <f t="shared" si="0"/>
        <v>3.75</v>
      </c>
      <c r="AI9" s="13">
        <f t="shared" si="0"/>
        <v>3.7</v>
      </c>
      <c r="AJ9" s="13">
        <f t="shared" si="0"/>
        <v>5.0999999999999996</v>
      </c>
      <c r="AK9" s="13">
        <f t="shared" si="0"/>
        <v>2.9000000000000004</v>
      </c>
      <c r="AL9" s="13">
        <f t="shared" si="0"/>
        <v>5.3000000000000007</v>
      </c>
      <c r="AM9" s="13">
        <f t="shared" si="0"/>
        <v>3.5</v>
      </c>
      <c r="AN9" s="13">
        <f t="shared" si="0"/>
        <v>5.7</v>
      </c>
      <c r="AO9" s="13">
        <f t="shared" si="0"/>
        <v>3.6999999999999997</v>
      </c>
      <c r="AP9" s="13">
        <f t="shared" si="0"/>
        <v>4.45</v>
      </c>
      <c r="AQ9" s="13">
        <f t="shared" si="0"/>
        <v>2.75</v>
      </c>
      <c r="AR9" s="13">
        <f t="shared" si="0"/>
        <v>3.7999999999999994</v>
      </c>
      <c r="AS9" s="13">
        <f t="shared" si="0"/>
        <v>1.1500000000000001</v>
      </c>
      <c r="AT9" s="13">
        <f t="shared" si="0"/>
        <v>2.5499999999999998</v>
      </c>
      <c r="AU9" s="13">
        <f t="shared" si="0"/>
        <v>4.5</v>
      </c>
    </row>
    <row r="10" spans="1:47">
      <c r="C10" t="s">
        <v>40</v>
      </c>
      <c r="D10">
        <v>60</v>
      </c>
      <c r="E10" t="s">
        <v>395</v>
      </c>
      <c r="F10">
        <v>6</v>
      </c>
      <c r="G10">
        <v>8</v>
      </c>
      <c r="H10">
        <v>7</v>
      </c>
      <c r="I10">
        <v>1</v>
      </c>
      <c r="J10">
        <v>5</v>
      </c>
      <c r="K10">
        <v>7</v>
      </c>
      <c r="L10">
        <v>9</v>
      </c>
    </row>
    <row r="11" spans="1:47">
      <c r="C11" t="s">
        <v>34</v>
      </c>
      <c r="D11">
        <v>150</v>
      </c>
      <c r="E11" t="s">
        <v>394</v>
      </c>
      <c r="F11">
        <v>3</v>
      </c>
      <c r="G11">
        <v>10</v>
      </c>
      <c r="H11">
        <v>6</v>
      </c>
      <c r="I11">
        <v>8</v>
      </c>
      <c r="J11">
        <v>1</v>
      </c>
      <c r="K11">
        <v>10</v>
      </c>
      <c r="L11">
        <v>10</v>
      </c>
    </row>
    <row r="12" spans="1:47">
      <c r="C12" t="s">
        <v>88</v>
      </c>
      <c r="D12">
        <v>130</v>
      </c>
      <c r="E12" t="s">
        <v>373</v>
      </c>
      <c r="F12">
        <v>5</v>
      </c>
      <c r="G12">
        <v>5</v>
      </c>
      <c r="H12">
        <v>1</v>
      </c>
      <c r="I12">
        <v>1</v>
      </c>
      <c r="J12">
        <v>2</v>
      </c>
      <c r="K12">
        <v>9</v>
      </c>
      <c r="L12">
        <v>11</v>
      </c>
    </row>
    <row r="13" spans="1:47">
      <c r="C13" t="s">
        <v>50</v>
      </c>
      <c r="D13">
        <v>104</v>
      </c>
      <c r="E13" t="s">
        <v>394</v>
      </c>
      <c r="F13">
        <v>1</v>
      </c>
      <c r="G13">
        <v>9</v>
      </c>
      <c r="H13">
        <v>8</v>
      </c>
      <c r="I13">
        <v>6</v>
      </c>
      <c r="J13">
        <v>1</v>
      </c>
      <c r="K13">
        <v>7</v>
      </c>
      <c r="L13">
        <v>12</v>
      </c>
      <c r="O13" t="s">
        <v>415</v>
      </c>
      <c r="P13" t="s">
        <v>1</v>
      </c>
      <c r="Q13" t="s">
        <v>2</v>
      </c>
      <c r="R13" t="s">
        <v>3</v>
      </c>
      <c r="S13" t="s">
        <v>4</v>
      </c>
      <c r="T13" t="s">
        <v>5</v>
      </c>
      <c r="U13" t="s">
        <v>6</v>
      </c>
      <c r="V13" t="s">
        <v>418</v>
      </c>
    </row>
    <row r="14" spans="1:47">
      <c r="C14" t="s">
        <v>108</v>
      </c>
      <c r="D14">
        <v>100</v>
      </c>
      <c r="E14" t="s">
        <v>396</v>
      </c>
      <c r="F14">
        <v>1</v>
      </c>
      <c r="G14">
        <v>4</v>
      </c>
      <c r="H14">
        <v>4</v>
      </c>
      <c r="I14">
        <v>2</v>
      </c>
      <c r="J14">
        <v>1</v>
      </c>
      <c r="K14">
        <v>8</v>
      </c>
      <c r="L14">
        <v>13</v>
      </c>
      <c r="O14" s="32" t="s">
        <v>22</v>
      </c>
      <c r="P14" s="4">
        <v>10</v>
      </c>
      <c r="Q14" s="4">
        <v>10</v>
      </c>
      <c r="R14" s="4">
        <v>4</v>
      </c>
      <c r="S14" s="4">
        <v>10</v>
      </c>
      <c r="T14" s="4">
        <v>4</v>
      </c>
      <c r="U14" s="4">
        <v>7</v>
      </c>
      <c r="V14">
        <v>9.0999999999999979</v>
      </c>
    </row>
    <row r="15" spans="1:47">
      <c r="C15" t="s">
        <v>80</v>
      </c>
      <c r="D15">
        <v>80</v>
      </c>
      <c r="E15" t="s">
        <v>373</v>
      </c>
      <c r="F15">
        <v>1</v>
      </c>
      <c r="G15">
        <v>10</v>
      </c>
      <c r="H15">
        <v>4</v>
      </c>
      <c r="I15">
        <v>2</v>
      </c>
      <c r="J15">
        <v>3</v>
      </c>
      <c r="K15">
        <v>8</v>
      </c>
      <c r="L15">
        <v>14</v>
      </c>
      <c r="O15" s="33" t="s">
        <v>29</v>
      </c>
      <c r="P15">
        <v>7</v>
      </c>
      <c r="Q15">
        <v>10</v>
      </c>
      <c r="R15">
        <v>6</v>
      </c>
      <c r="S15">
        <v>7</v>
      </c>
      <c r="T15">
        <v>4</v>
      </c>
      <c r="U15">
        <v>8</v>
      </c>
      <c r="V15">
        <v>7.8</v>
      </c>
    </row>
    <row r="16" spans="1:47">
      <c r="C16" t="s">
        <v>54</v>
      </c>
      <c r="D16">
        <v>80</v>
      </c>
      <c r="E16" t="s">
        <v>394</v>
      </c>
      <c r="F16">
        <v>5</v>
      </c>
      <c r="G16">
        <v>6</v>
      </c>
      <c r="H16">
        <v>4</v>
      </c>
      <c r="I16">
        <v>7</v>
      </c>
      <c r="J16">
        <v>2</v>
      </c>
      <c r="K16">
        <v>4</v>
      </c>
      <c r="L16">
        <v>15</v>
      </c>
      <c r="O16" s="33" t="s">
        <v>34</v>
      </c>
      <c r="P16">
        <v>3</v>
      </c>
      <c r="Q16">
        <v>10</v>
      </c>
      <c r="R16">
        <v>6</v>
      </c>
      <c r="S16">
        <v>8</v>
      </c>
      <c r="T16">
        <v>1</v>
      </c>
      <c r="U16">
        <v>10</v>
      </c>
      <c r="V16">
        <v>6.8500000000000005</v>
      </c>
    </row>
    <row r="17" spans="3:22">
      <c r="C17" t="s">
        <v>92</v>
      </c>
      <c r="D17">
        <v>52</v>
      </c>
      <c r="E17" t="s">
        <v>23</v>
      </c>
      <c r="F17">
        <v>3</v>
      </c>
      <c r="G17">
        <v>4</v>
      </c>
      <c r="H17">
        <v>7</v>
      </c>
      <c r="I17">
        <v>6</v>
      </c>
      <c r="J17">
        <v>2</v>
      </c>
      <c r="K17">
        <v>5</v>
      </c>
      <c r="L17">
        <v>16</v>
      </c>
      <c r="O17" s="33" t="s">
        <v>47</v>
      </c>
      <c r="P17">
        <v>7</v>
      </c>
      <c r="Q17">
        <v>5</v>
      </c>
      <c r="R17">
        <v>3</v>
      </c>
      <c r="S17">
        <v>5</v>
      </c>
      <c r="T17">
        <v>3</v>
      </c>
      <c r="U17">
        <v>8</v>
      </c>
      <c r="V17">
        <v>5.7</v>
      </c>
    </row>
    <row r="18" spans="3:22">
      <c r="C18" t="s">
        <v>62</v>
      </c>
      <c r="D18">
        <v>52</v>
      </c>
      <c r="E18" t="s">
        <v>23</v>
      </c>
      <c r="F18">
        <v>4</v>
      </c>
      <c r="G18">
        <v>5</v>
      </c>
      <c r="H18">
        <v>7</v>
      </c>
      <c r="I18">
        <v>8</v>
      </c>
      <c r="J18">
        <v>2</v>
      </c>
      <c r="K18">
        <v>5</v>
      </c>
      <c r="L18">
        <v>17</v>
      </c>
      <c r="O18" s="32" t="s">
        <v>40</v>
      </c>
      <c r="P18">
        <v>6</v>
      </c>
      <c r="Q18">
        <v>8</v>
      </c>
      <c r="R18">
        <v>7</v>
      </c>
      <c r="S18">
        <v>1</v>
      </c>
      <c r="T18">
        <v>5</v>
      </c>
      <c r="U18">
        <v>7</v>
      </c>
      <c r="V18">
        <v>5.6999999999999993</v>
      </c>
    </row>
    <row r="19" spans="3:22">
      <c r="C19" t="s">
        <v>65</v>
      </c>
      <c r="D19">
        <v>33</v>
      </c>
      <c r="E19" t="s">
        <v>373</v>
      </c>
      <c r="F19">
        <v>4</v>
      </c>
      <c r="G19">
        <v>8</v>
      </c>
      <c r="H19">
        <v>5</v>
      </c>
      <c r="I19">
        <v>2</v>
      </c>
      <c r="J19">
        <v>1</v>
      </c>
      <c r="K19">
        <v>9</v>
      </c>
      <c r="L19">
        <v>18</v>
      </c>
      <c r="O19" s="32" t="s">
        <v>54</v>
      </c>
      <c r="P19">
        <v>5</v>
      </c>
      <c r="Q19">
        <v>6</v>
      </c>
      <c r="R19">
        <v>4</v>
      </c>
      <c r="S19">
        <v>7</v>
      </c>
      <c r="T19">
        <v>2</v>
      </c>
      <c r="U19">
        <v>4</v>
      </c>
      <c r="V19">
        <v>5.4</v>
      </c>
    </row>
    <row r="20" spans="3:22">
      <c r="C20" t="s">
        <v>78</v>
      </c>
      <c r="D20">
        <v>26</v>
      </c>
      <c r="E20" t="s">
        <v>395</v>
      </c>
      <c r="F20">
        <v>2</v>
      </c>
      <c r="G20">
        <v>7</v>
      </c>
      <c r="H20">
        <v>3</v>
      </c>
      <c r="I20">
        <v>7</v>
      </c>
      <c r="J20">
        <v>2</v>
      </c>
      <c r="K20">
        <v>5</v>
      </c>
      <c r="L20">
        <v>19</v>
      </c>
      <c r="O20" s="33" t="s">
        <v>50</v>
      </c>
      <c r="P20">
        <v>1</v>
      </c>
      <c r="Q20">
        <v>9</v>
      </c>
      <c r="R20">
        <v>8</v>
      </c>
      <c r="S20">
        <v>6</v>
      </c>
      <c r="T20">
        <v>1</v>
      </c>
      <c r="U20">
        <v>7</v>
      </c>
      <c r="V20">
        <v>5.35</v>
      </c>
    </row>
    <row r="21" spans="3:22">
      <c r="C21" t="s">
        <v>104</v>
      </c>
      <c r="D21">
        <v>26</v>
      </c>
      <c r="E21" s="15" t="s">
        <v>23</v>
      </c>
      <c r="F21">
        <v>2</v>
      </c>
      <c r="G21">
        <v>4</v>
      </c>
      <c r="H21">
        <v>3</v>
      </c>
      <c r="I21">
        <v>7</v>
      </c>
      <c r="J21">
        <v>2</v>
      </c>
      <c r="K21">
        <v>3</v>
      </c>
      <c r="L21">
        <v>20</v>
      </c>
      <c r="O21" s="33" t="s">
        <v>60</v>
      </c>
      <c r="P21">
        <v>5</v>
      </c>
      <c r="Q21">
        <v>5</v>
      </c>
      <c r="R21">
        <v>5</v>
      </c>
      <c r="S21">
        <v>7</v>
      </c>
      <c r="T21">
        <v>1</v>
      </c>
      <c r="U21">
        <v>6</v>
      </c>
      <c r="V21">
        <v>5.3000000000000007</v>
      </c>
    </row>
    <row r="22" spans="3:22">
      <c r="C22" t="s">
        <v>96</v>
      </c>
      <c r="D22">
        <v>26</v>
      </c>
      <c r="E22" t="s">
        <v>373</v>
      </c>
      <c r="F22">
        <v>1</v>
      </c>
      <c r="G22">
        <v>7</v>
      </c>
      <c r="H22">
        <v>5</v>
      </c>
      <c r="I22">
        <v>1</v>
      </c>
      <c r="J22">
        <v>1</v>
      </c>
      <c r="K22">
        <v>8</v>
      </c>
      <c r="L22">
        <v>21</v>
      </c>
      <c r="O22" s="32" t="s">
        <v>62</v>
      </c>
      <c r="P22">
        <v>4</v>
      </c>
      <c r="Q22">
        <v>5</v>
      </c>
      <c r="R22">
        <v>7</v>
      </c>
      <c r="S22">
        <v>8</v>
      </c>
      <c r="T22">
        <v>2</v>
      </c>
      <c r="U22">
        <v>5</v>
      </c>
      <c r="V22">
        <v>5.25</v>
      </c>
    </row>
    <row r="23" spans="3:22">
      <c r="C23" t="s">
        <v>57</v>
      </c>
      <c r="D23">
        <v>20</v>
      </c>
      <c r="E23" t="s">
        <v>394</v>
      </c>
      <c r="F23">
        <v>3</v>
      </c>
      <c r="G23">
        <v>6</v>
      </c>
      <c r="H23">
        <v>3</v>
      </c>
      <c r="I23">
        <v>7</v>
      </c>
      <c r="J23">
        <v>1</v>
      </c>
      <c r="K23">
        <v>8</v>
      </c>
      <c r="L23">
        <v>22</v>
      </c>
      <c r="O23" s="33" t="s">
        <v>65</v>
      </c>
      <c r="P23">
        <v>4</v>
      </c>
      <c r="Q23">
        <v>8</v>
      </c>
      <c r="R23">
        <v>5</v>
      </c>
      <c r="S23">
        <v>2</v>
      </c>
      <c r="T23">
        <v>1</v>
      </c>
      <c r="U23">
        <v>9</v>
      </c>
      <c r="V23">
        <v>5.2</v>
      </c>
    </row>
    <row r="24" spans="3:22">
      <c r="C24" t="s">
        <v>112</v>
      </c>
      <c r="D24">
        <v>20</v>
      </c>
      <c r="E24" t="s">
        <v>397</v>
      </c>
      <c r="F24">
        <v>2</v>
      </c>
      <c r="G24">
        <v>3</v>
      </c>
      <c r="H24">
        <v>2</v>
      </c>
      <c r="I24">
        <v>3</v>
      </c>
      <c r="J24">
        <v>2</v>
      </c>
      <c r="K24">
        <v>6</v>
      </c>
      <c r="L24">
        <v>23</v>
      </c>
      <c r="O24" s="33" t="s">
        <v>70</v>
      </c>
      <c r="P24">
        <v>3</v>
      </c>
      <c r="Q24">
        <v>6</v>
      </c>
      <c r="R24">
        <v>4</v>
      </c>
      <c r="S24">
        <v>9</v>
      </c>
      <c r="T24">
        <v>2</v>
      </c>
      <c r="U24">
        <v>3</v>
      </c>
      <c r="V24">
        <v>5.0999999999999996</v>
      </c>
    </row>
    <row r="25" spans="3:22">
      <c r="C25" t="s">
        <v>60</v>
      </c>
      <c r="D25">
        <v>15</v>
      </c>
      <c r="E25" t="s">
        <v>23</v>
      </c>
      <c r="F25">
        <v>5</v>
      </c>
      <c r="G25">
        <v>5</v>
      </c>
      <c r="H25">
        <v>5</v>
      </c>
      <c r="I25">
        <v>7</v>
      </c>
      <c r="J25">
        <v>1</v>
      </c>
      <c r="K25">
        <v>6</v>
      </c>
      <c r="L25">
        <v>24</v>
      </c>
      <c r="O25" s="33" t="s">
        <v>57</v>
      </c>
      <c r="P25">
        <v>3</v>
      </c>
      <c r="Q25">
        <v>6</v>
      </c>
      <c r="R25">
        <v>3</v>
      </c>
      <c r="S25">
        <v>7</v>
      </c>
      <c r="T25">
        <v>1</v>
      </c>
      <c r="U25">
        <v>8</v>
      </c>
      <c r="V25">
        <v>5.0999999999999996</v>
      </c>
    </row>
    <row r="26" spans="3:22">
      <c r="C26" t="s">
        <v>110</v>
      </c>
      <c r="D26">
        <v>25</v>
      </c>
      <c r="E26" t="s">
        <v>23</v>
      </c>
      <c r="F26">
        <v>2</v>
      </c>
      <c r="G26">
        <v>4</v>
      </c>
      <c r="H26">
        <v>3</v>
      </c>
      <c r="I26">
        <v>6</v>
      </c>
      <c r="J26">
        <v>1</v>
      </c>
      <c r="K26">
        <v>3</v>
      </c>
      <c r="L26">
        <v>25</v>
      </c>
      <c r="O26" s="32" t="s">
        <v>73</v>
      </c>
      <c r="P26">
        <v>3</v>
      </c>
      <c r="Q26">
        <v>8</v>
      </c>
      <c r="R26">
        <v>7</v>
      </c>
      <c r="S26">
        <v>2</v>
      </c>
      <c r="T26">
        <v>4</v>
      </c>
      <c r="U26">
        <v>7</v>
      </c>
      <c r="V26">
        <v>4.95</v>
      </c>
    </row>
    <row r="27" spans="3:22">
      <c r="C27" t="s">
        <v>47</v>
      </c>
      <c r="D27">
        <v>13</v>
      </c>
      <c r="E27" t="s">
        <v>398</v>
      </c>
      <c r="F27">
        <v>7</v>
      </c>
      <c r="G27">
        <v>5</v>
      </c>
      <c r="H27">
        <v>3</v>
      </c>
      <c r="I27">
        <v>5</v>
      </c>
      <c r="J27">
        <v>3</v>
      </c>
      <c r="K27">
        <v>8</v>
      </c>
      <c r="L27">
        <v>26</v>
      </c>
      <c r="O27" s="33" t="s">
        <v>80</v>
      </c>
      <c r="P27">
        <v>1</v>
      </c>
      <c r="Q27">
        <v>10</v>
      </c>
      <c r="R27">
        <v>4</v>
      </c>
      <c r="S27">
        <v>2</v>
      </c>
      <c r="T27">
        <v>3</v>
      </c>
      <c r="U27">
        <v>8</v>
      </c>
      <c r="V27">
        <v>4.8499999999999996</v>
      </c>
    </row>
    <row r="28" spans="3:22">
      <c r="C28" t="s">
        <v>106</v>
      </c>
      <c r="D28">
        <v>13</v>
      </c>
      <c r="E28" t="s">
        <v>23</v>
      </c>
      <c r="F28">
        <v>1</v>
      </c>
      <c r="G28">
        <v>5</v>
      </c>
      <c r="H28">
        <v>5</v>
      </c>
      <c r="I28">
        <v>5</v>
      </c>
      <c r="J28">
        <v>1</v>
      </c>
      <c r="K28">
        <v>6</v>
      </c>
      <c r="L28">
        <v>27</v>
      </c>
      <c r="O28" s="32" t="s">
        <v>78</v>
      </c>
      <c r="P28">
        <v>2</v>
      </c>
      <c r="Q28">
        <v>7</v>
      </c>
      <c r="R28">
        <v>3</v>
      </c>
      <c r="S28">
        <v>7</v>
      </c>
      <c r="T28">
        <v>2</v>
      </c>
      <c r="U28">
        <v>5</v>
      </c>
      <c r="V28">
        <v>4.8499999999999996</v>
      </c>
    </row>
    <row r="29" spans="3:22">
      <c r="C29" t="s">
        <v>85</v>
      </c>
      <c r="D29">
        <v>10</v>
      </c>
      <c r="E29" t="s">
        <v>23</v>
      </c>
      <c r="F29">
        <v>3</v>
      </c>
      <c r="G29">
        <v>5</v>
      </c>
      <c r="H29">
        <v>3</v>
      </c>
      <c r="I29">
        <v>8</v>
      </c>
      <c r="J29">
        <v>2</v>
      </c>
      <c r="K29">
        <v>2</v>
      </c>
      <c r="L29">
        <v>28</v>
      </c>
      <c r="O29" s="32" t="s">
        <v>83</v>
      </c>
      <c r="P29">
        <v>4</v>
      </c>
      <c r="Q29">
        <v>6</v>
      </c>
      <c r="R29">
        <v>3</v>
      </c>
      <c r="S29">
        <v>4</v>
      </c>
      <c r="T29">
        <v>1</v>
      </c>
      <c r="U29">
        <v>5</v>
      </c>
      <c r="V29">
        <v>4.5</v>
      </c>
    </row>
    <row r="30" spans="3:22">
      <c r="C30" t="s">
        <v>114</v>
      </c>
      <c r="D30">
        <v>9</v>
      </c>
      <c r="E30" t="s">
        <v>23</v>
      </c>
      <c r="F30">
        <v>2</v>
      </c>
      <c r="G30">
        <v>2</v>
      </c>
      <c r="H30">
        <v>2</v>
      </c>
      <c r="I30">
        <v>2</v>
      </c>
      <c r="J30">
        <v>1</v>
      </c>
      <c r="K30">
        <v>10</v>
      </c>
      <c r="L30">
        <v>29</v>
      </c>
      <c r="O30" s="32" t="s">
        <v>84</v>
      </c>
      <c r="P30">
        <v>4</v>
      </c>
      <c r="Q30">
        <v>4</v>
      </c>
      <c r="R30">
        <v>4</v>
      </c>
      <c r="S30">
        <v>7</v>
      </c>
      <c r="T30">
        <v>1</v>
      </c>
      <c r="U30">
        <v>4</v>
      </c>
      <c r="V30">
        <v>4.45</v>
      </c>
    </row>
    <row r="31" spans="3:22">
      <c r="C31" t="s">
        <v>103</v>
      </c>
      <c r="D31">
        <v>4</v>
      </c>
      <c r="E31" t="s">
        <v>23</v>
      </c>
      <c r="F31">
        <v>4</v>
      </c>
      <c r="G31">
        <v>4</v>
      </c>
      <c r="H31">
        <v>3</v>
      </c>
      <c r="I31">
        <v>4</v>
      </c>
      <c r="J31">
        <v>1</v>
      </c>
      <c r="K31">
        <v>4</v>
      </c>
      <c r="L31">
        <v>30</v>
      </c>
      <c r="O31" s="33" t="s">
        <v>85</v>
      </c>
      <c r="P31">
        <v>3</v>
      </c>
      <c r="Q31">
        <v>5</v>
      </c>
      <c r="R31">
        <v>3</v>
      </c>
      <c r="S31">
        <v>8</v>
      </c>
      <c r="T31">
        <v>2</v>
      </c>
      <c r="U31">
        <v>2</v>
      </c>
      <c r="V31">
        <v>4.45</v>
      </c>
    </row>
    <row r="32" spans="3:22">
      <c r="C32" t="s">
        <v>118</v>
      </c>
      <c r="D32">
        <v>4</v>
      </c>
      <c r="E32" t="s">
        <v>373</v>
      </c>
      <c r="F32">
        <v>1</v>
      </c>
      <c r="G32">
        <v>1</v>
      </c>
      <c r="H32">
        <v>4</v>
      </c>
      <c r="I32">
        <v>1</v>
      </c>
      <c r="J32">
        <v>1</v>
      </c>
      <c r="K32">
        <v>1</v>
      </c>
      <c r="L32">
        <v>31</v>
      </c>
      <c r="O32" s="33" t="s">
        <v>98</v>
      </c>
      <c r="P32">
        <v>6</v>
      </c>
      <c r="Q32">
        <v>5</v>
      </c>
      <c r="R32">
        <v>2</v>
      </c>
      <c r="S32">
        <v>3</v>
      </c>
      <c r="T32">
        <v>1</v>
      </c>
      <c r="U32">
        <v>3</v>
      </c>
      <c r="V32">
        <v>4.3499999999999996</v>
      </c>
    </row>
    <row r="33" spans="3:22">
      <c r="C33" t="s">
        <v>116</v>
      </c>
      <c r="D33">
        <v>4</v>
      </c>
      <c r="E33" t="s">
        <v>23</v>
      </c>
      <c r="F33">
        <v>2</v>
      </c>
      <c r="G33">
        <v>2</v>
      </c>
      <c r="H33">
        <v>2</v>
      </c>
      <c r="I33">
        <v>5</v>
      </c>
      <c r="J33">
        <v>1</v>
      </c>
      <c r="K33">
        <v>2</v>
      </c>
      <c r="L33">
        <v>32</v>
      </c>
      <c r="O33" s="32" t="s">
        <v>91</v>
      </c>
      <c r="P33">
        <v>4</v>
      </c>
      <c r="Q33">
        <v>5</v>
      </c>
      <c r="R33">
        <v>3</v>
      </c>
      <c r="S33">
        <v>3</v>
      </c>
      <c r="T33">
        <v>3</v>
      </c>
      <c r="U33">
        <v>7</v>
      </c>
      <c r="V33">
        <v>4.3</v>
      </c>
    </row>
    <row r="34" spans="3:22">
      <c r="C34" t="s">
        <v>83</v>
      </c>
      <c r="D34">
        <v>4</v>
      </c>
      <c r="E34" t="s">
        <v>23</v>
      </c>
      <c r="F34">
        <v>4</v>
      </c>
      <c r="G34">
        <v>6</v>
      </c>
      <c r="H34">
        <v>3</v>
      </c>
      <c r="I34">
        <v>4</v>
      </c>
      <c r="J34">
        <v>1</v>
      </c>
      <c r="K34">
        <v>5</v>
      </c>
      <c r="L34">
        <v>33</v>
      </c>
      <c r="O34" s="32" t="s">
        <v>88</v>
      </c>
      <c r="P34">
        <v>5</v>
      </c>
      <c r="Q34">
        <v>5</v>
      </c>
      <c r="R34">
        <v>1</v>
      </c>
      <c r="S34">
        <v>1</v>
      </c>
      <c r="T34">
        <v>2</v>
      </c>
      <c r="U34">
        <v>9</v>
      </c>
      <c r="V34">
        <v>4.25</v>
      </c>
    </row>
    <row r="35" spans="3:22">
      <c r="C35" t="s">
        <v>176</v>
      </c>
      <c r="D35">
        <f>SUBTOTAL(109,Table1[Time])</f>
        <v>1319</v>
      </c>
      <c r="O35" s="33" t="s">
        <v>92</v>
      </c>
      <c r="P35">
        <v>3</v>
      </c>
      <c r="Q35">
        <v>4</v>
      </c>
      <c r="R35">
        <v>7</v>
      </c>
      <c r="S35">
        <v>6</v>
      </c>
      <c r="T35">
        <v>2</v>
      </c>
      <c r="U35">
        <v>5</v>
      </c>
      <c r="V35">
        <v>4.25</v>
      </c>
    </row>
    <row r="36" spans="3:22">
      <c r="O36" s="33" t="s">
        <v>103</v>
      </c>
      <c r="P36">
        <v>4</v>
      </c>
      <c r="Q36">
        <v>4</v>
      </c>
      <c r="R36">
        <v>3</v>
      </c>
      <c r="S36">
        <v>4</v>
      </c>
      <c r="T36">
        <v>1</v>
      </c>
      <c r="U36">
        <v>4</v>
      </c>
      <c r="V36">
        <v>3.7999999999999994</v>
      </c>
    </row>
    <row r="37" spans="3:22">
      <c r="O37" s="33" t="s">
        <v>104</v>
      </c>
      <c r="P37">
        <v>2</v>
      </c>
      <c r="Q37">
        <v>4</v>
      </c>
      <c r="R37">
        <v>3</v>
      </c>
      <c r="S37">
        <v>7</v>
      </c>
      <c r="T37">
        <v>2</v>
      </c>
      <c r="U37">
        <v>3</v>
      </c>
      <c r="V37">
        <v>3.75</v>
      </c>
    </row>
    <row r="38" spans="3:22">
      <c r="O38" s="32" t="s">
        <v>96</v>
      </c>
      <c r="P38">
        <v>1</v>
      </c>
      <c r="Q38">
        <v>7</v>
      </c>
      <c r="R38">
        <v>5</v>
      </c>
      <c r="S38">
        <v>1</v>
      </c>
      <c r="T38">
        <v>1</v>
      </c>
      <c r="U38">
        <v>8</v>
      </c>
      <c r="V38">
        <v>3.7</v>
      </c>
    </row>
    <row r="39" spans="3:22">
      <c r="O39" s="32" t="s">
        <v>106</v>
      </c>
      <c r="P39">
        <v>1</v>
      </c>
      <c r="Q39">
        <v>5</v>
      </c>
      <c r="R39">
        <v>5</v>
      </c>
      <c r="S39">
        <v>5</v>
      </c>
      <c r="T39">
        <v>1</v>
      </c>
      <c r="U39">
        <v>6</v>
      </c>
      <c r="V39">
        <v>3.6999999999999997</v>
      </c>
    </row>
    <row r="40" spans="3:22">
      <c r="O40" s="32" t="s">
        <v>110</v>
      </c>
      <c r="P40">
        <v>2</v>
      </c>
      <c r="Q40">
        <v>4</v>
      </c>
      <c r="R40">
        <v>3</v>
      </c>
      <c r="S40">
        <v>6</v>
      </c>
      <c r="T40">
        <v>1</v>
      </c>
      <c r="U40">
        <v>3</v>
      </c>
      <c r="V40">
        <v>3.5</v>
      </c>
    </row>
    <row r="41" spans="3:22">
      <c r="O41" s="32" t="s">
        <v>108</v>
      </c>
      <c r="P41">
        <v>1</v>
      </c>
      <c r="Q41">
        <v>4</v>
      </c>
      <c r="R41">
        <v>4</v>
      </c>
      <c r="S41">
        <v>2</v>
      </c>
      <c r="T41">
        <v>1</v>
      </c>
      <c r="U41">
        <v>8</v>
      </c>
      <c r="V41">
        <v>2.95</v>
      </c>
    </row>
    <row r="42" spans="3:22">
      <c r="O42" s="32" t="s">
        <v>112</v>
      </c>
      <c r="P42">
        <v>2</v>
      </c>
      <c r="Q42">
        <v>3</v>
      </c>
      <c r="R42">
        <v>2</v>
      </c>
      <c r="S42">
        <v>3</v>
      </c>
      <c r="T42">
        <v>2</v>
      </c>
      <c r="U42">
        <v>6</v>
      </c>
      <c r="V42">
        <v>2.9000000000000004</v>
      </c>
    </row>
    <row r="43" spans="3:22">
      <c r="O43" s="32" t="s">
        <v>114</v>
      </c>
      <c r="P43">
        <v>2</v>
      </c>
      <c r="Q43">
        <v>2</v>
      </c>
      <c r="R43">
        <v>2</v>
      </c>
      <c r="S43">
        <v>2</v>
      </c>
      <c r="T43">
        <v>1</v>
      </c>
      <c r="U43">
        <v>10</v>
      </c>
      <c r="V43">
        <v>2.75</v>
      </c>
    </row>
    <row r="44" spans="3:22">
      <c r="O44" s="33" t="s">
        <v>116</v>
      </c>
      <c r="P44">
        <v>2</v>
      </c>
      <c r="Q44">
        <v>2</v>
      </c>
      <c r="R44">
        <v>2</v>
      </c>
      <c r="S44">
        <v>5</v>
      </c>
      <c r="T44">
        <v>1</v>
      </c>
      <c r="U44">
        <v>2</v>
      </c>
      <c r="V44">
        <v>2.5499999999999998</v>
      </c>
    </row>
    <row r="45" spans="3:22">
      <c r="O45" s="33" t="s">
        <v>119</v>
      </c>
      <c r="P45">
        <v>1</v>
      </c>
      <c r="Q45">
        <v>2</v>
      </c>
      <c r="R45">
        <v>1</v>
      </c>
      <c r="S45">
        <v>2</v>
      </c>
      <c r="T45">
        <v>2</v>
      </c>
      <c r="U45">
        <v>1</v>
      </c>
      <c r="V45">
        <v>1.5500000000000003</v>
      </c>
    </row>
    <row r="46" spans="3:22">
      <c r="O46" s="32" t="s">
        <v>118</v>
      </c>
      <c r="P46">
        <v>1</v>
      </c>
      <c r="Q46">
        <v>1</v>
      </c>
      <c r="R46">
        <v>4</v>
      </c>
      <c r="S46">
        <v>1</v>
      </c>
      <c r="T46">
        <v>1</v>
      </c>
      <c r="U46">
        <v>1</v>
      </c>
      <c r="V46">
        <v>1.1500000000000001</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5427089BE2EC43B5C68DD5A31F1834" ma:contentTypeVersion="2" ma:contentTypeDescription="Create a new document." ma:contentTypeScope="" ma:versionID="891652c9c7c4853e4e5cfc860fb96f75">
  <xsd:schema xmlns:xsd="http://www.w3.org/2001/XMLSchema" xmlns:xs="http://www.w3.org/2001/XMLSchema" xmlns:p="http://schemas.microsoft.com/office/2006/metadata/properties" xmlns:ns2="fc71e851-029c-4432-82bb-3ff89f62f0df" targetNamespace="http://schemas.microsoft.com/office/2006/metadata/properties" ma:root="true" ma:fieldsID="523bad91fd8731755997b7b4b4f55548" ns2:_="">
    <xsd:import namespace="fc71e851-029c-4432-82bb-3ff89f62f0d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1e851-029c-4432-82bb-3ff89f62f0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2F364E-E344-4BB3-B101-C51A807B4A2B}"/>
</file>

<file path=customXml/itemProps2.xml><?xml version="1.0" encoding="utf-8"?>
<ds:datastoreItem xmlns:ds="http://schemas.openxmlformats.org/officeDocument/2006/customXml" ds:itemID="{22F77A67-0F53-4BF0-ABA5-7942238D7337}"/>
</file>

<file path=customXml/itemProps3.xml><?xml version="1.0" encoding="utf-8"?>
<ds:datastoreItem xmlns:ds="http://schemas.openxmlformats.org/officeDocument/2006/customXml" ds:itemID="{F8E90A9A-B44F-446E-9383-0F723CD826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 medler</dc:creator>
  <cp:keywords/>
  <dc:description/>
  <cp:lastModifiedBy>Beet, Richard</cp:lastModifiedBy>
  <cp:revision/>
  <dcterms:created xsi:type="dcterms:W3CDTF">2019-03-29T10:42:09Z</dcterms:created>
  <dcterms:modified xsi:type="dcterms:W3CDTF">2019-06-18T16:47:55Z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0x010100D95427089BE2EC43B5C68DD5A31F1834</vt:lpwstr>
  </property>
  <property fmtid="{D5CDD505-2E9C-101B-9397-08002B2CF9AE}" pid="3" name="AuthorIds_UIVersion_10240">
    <vt:lpwstr>15,6</vt:lpwstr>
  </property>
</Properties>
</file>